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ntonio.melo\Downloads\"/>
    </mc:Choice>
  </mc:AlternateContent>
  <xr:revisionPtr revIDLastSave="0" documentId="13_ncr:1_{C43E08C8-2738-4DB9-BF27-5CCC87F72921}" xr6:coauthVersionLast="47" xr6:coauthVersionMax="47" xr10:uidLastSave="{00000000-0000-0000-0000-000000000000}"/>
  <bookViews>
    <workbookView xWindow="-28920" yWindow="1245" windowWidth="29040" windowHeight="15720" xr2:uid="{00000000-000D-0000-FFFF-FFFF00000000}"/>
  </bookViews>
  <sheets>
    <sheet name="Tabela Resumo" sheetId="9" r:id="rId1"/>
    <sheet name="Mapa de Precificaçã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9" l="1"/>
  <c r="G83" i="9"/>
  <c r="I82" i="9"/>
  <c r="G82" i="9"/>
  <c r="I81" i="9"/>
  <c r="G81" i="9"/>
  <c r="I80" i="9"/>
  <c r="G80" i="9"/>
  <c r="I79" i="9"/>
  <c r="G79" i="9"/>
  <c r="I78" i="9"/>
  <c r="I84" i="9" s="1"/>
  <c r="G78" i="9"/>
  <c r="G84" i="9" s="1"/>
  <c r="I75" i="9"/>
  <c r="G75" i="9"/>
  <c r="I74" i="9"/>
  <c r="G74" i="9"/>
  <c r="I73" i="9"/>
  <c r="G73" i="9"/>
  <c r="I72" i="9"/>
  <c r="I71" i="9"/>
  <c r="G71" i="9"/>
  <c r="I70" i="9"/>
  <c r="G70" i="9"/>
  <c r="I69" i="9"/>
  <c r="G69" i="9"/>
  <c r="I68" i="9"/>
  <c r="G68" i="9"/>
  <c r="I67" i="9"/>
  <c r="G67" i="9"/>
  <c r="I66" i="9"/>
  <c r="G66" i="9"/>
  <c r="I65" i="9"/>
  <c r="G65" i="9"/>
  <c r="I64" i="9"/>
  <c r="G64" i="9"/>
  <c r="I63" i="9"/>
  <c r="G63" i="9"/>
  <c r="I62" i="9"/>
  <c r="G62" i="9"/>
  <c r="I59" i="9"/>
  <c r="G59" i="9"/>
  <c r="I58" i="9"/>
  <c r="G58" i="9"/>
  <c r="I57" i="9"/>
  <c r="G57" i="9"/>
  <c r="I56" i="9"/>
  <c r="G56" i="9"/>
  <c r="I55" i="9"/>
  <c r="I60" i="9" s="1"/>
  <c r="G55" i="9"/>
  <c r="I54" i="9"/>
  <c r="G54" i="9"/>
  <c r="I53" i="9"/>
  <c r="G53" i="9"/>
  <c r="I50" i="9"/>
  <c r="G50" i="9"/>
  <c r="I49" i="9"/>
  <c r="G49" i="9"/>
  <c r="I48" i="9"/>
  <c r="G48" i="9"/>
  <c r="I47" i="9"/>
  <c r="G47" i="9"/>
  <c r="I46" i="9"/>
  <c r="G46" i="9"/>
  <c r="G51" i="9" s="1"/>
  <c r="I43" i="9"/>
  <c r="G43" i="9"/>
  <c r="I42" i="9"/>
  <c r="G42" i="9"/>
  <c r="I41" i="9"/>
  <c r="G41" i="9"/>
  <c r="I40" i="9"/>
  <c r="G40" i="9"/>
  <c r="I39" i="9"/>
  <c r="G39" i="9"/>
  <c r="I38" i="9"/>
  <c r="G38" i="9"/>
  <c r="G44" i="9" s="1"/>
  <c r="I35" i="9"/>
  <c r="G35" i="9"/>
  <c r="I34" i="9"/>
  <c r="G34" i="9"/>
  <c r="I33" i="9"/>
  <c r="G33" i="9"/>
  <c r="I32" i="9"/>
  <c r="G32" i="9"/>
  <c r="I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G7" i="9"/>
  <c r="G79" i="3"/>
  <c r="G36" i="3"/>
  <c r="Y36" i="3"/>
  <c r="Y23" i="3"/>
  <c r="G24" i="3"/>
  <c r="G21" i="3"/>
  <c r="Y21" i="3"/>
  <c r="G7" i="3"/>
  <c r="Y7" i="3"/>
  <c r="G51" i="3"/>
  <c r="Y51" i="3"/>
  <c r="S39" i="3"/>
  <c r="T79" i="3"/>
  <c r="T80" i="3"/>
  <c r="T81" i="3"/>
  <c r="T82" i="3"/>
  <c r="T83" i="3"/>
  <c r="S79" i="3"/>
  <c r="S80" i="3"/>
  <c r="S81" i="3"/>
  <c r="S82" i="3"/>
  <c r="S83" i="3"/>
  <c r="W83" i="3" s="1"/>
  <c r="T78" i="3"/>
  <c r="S78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T62" i="3"/>
  <c r="S62" i="3"/>
  <c r="T54" i="3"/>
  <c r="T55" i="3"/>
  <c r="T56" i="3"/>
  <c r="T57" i="3"/>
  <c r="T58" i="3"/>
  <c r="T59" i="3"/>
  <c r="S54" i="3"/>
  <c r="S55" i="3"/>
  <c r="S56" i="3"/>
  <c r="S57" i="3"/>
  <c r="S58" i="3"/>
  <c r="S59" i="3"/>
  <c r="T53" i="3"/>
  <c r="S53" i="3"/>
  <c r="T47" i="3"/>
  <c r="T48" i="3"/>
  <c r="T49" i="3"/>
  <c r="T50" i="3"/>
  <c r="S47" i="3"/>
  <c r="S48" i="3"/>
  <c r="S49" i="3"/>
  <c r="S50" i="3"/>
  <c r="T46" i="3"/>
  <c r="S46" i="3"/>
  <c r="T39" i="3"/>
  <c r="T40" i="3"/>
  <c r="T41" i="3"/>
  <c r="T42" i="3"/>
  <c r="T43" i="3"/>
  <c r="S40" i="3"/>
  <c r="S41" i="3"/>
  <c r="S42" i="3"/>
  <c r="S43" i="3"/>
  <c r="T38" i="3"/>
  <c r="S38" i="3"/>
  <c r="T24" i="3"/>
  <c r="T25" i="3"/>
  <c r="T26" i="3"/>
  <c r="T27" i="3"/>
  <c r="T28" i="3"/>
  <c r="T29" i="3"/>
  <c r="T30" i="3"/>
  <c r="T31" i="3"/>
  <c r="T32" i="3"/>
  <c r="T33" i="3"/>
  <c r="T34" i="3"/>
  <c r="T35" i="3"/>
  <c r="S24" i="3"/>
  <c r="S25" i="3"/>
  <c r="S26" i="3"/>
  <c r="S27" i="3"/>
  <c r="S28" i="3"/>
  <c r="S29" i="3"/>
  <c r="S30" i="3"/>
  <c r="S31" i="3"/>
  <c r="S32" i="3"/>
  <c r="S33" i="3"/>
  <c r="S34" i="3"/>
  <c r="S35" i="3"/>
  <c r="T23" i="3"/>
  <c r="S23" i="3"/>
  <c r="T10" i="3"/>
  <c r="T11" i="3"/>
  <c r="T12" i="3"/>
  <c r="T13" i="3"/>
  <c r="T14" i="3"/>
  <c r="T15" i="3"/>
  <c r="T16" i="3"/>
  <c r="T17" i="3"/>
  <c r="T18" i="3"/>
  <c r="T19" i="3"/>
  <c r="T20" i="3"/>
  <c r="S10" i="3"/>
  <c r="S11" i="3"/>
  <c r="S12" i="3"/>
  <c r="S13" i="3"/>
  <c r="S14" i="3"/>
  <c r="S15" i="3"/>
  <c r="S16" i="3"/>
  <c r="S17" i="3"/>
  <c r="S18" i="3"/>
  <c r="S19" i="3"/>
  <c r="S20" i="3"/>
  <c r="T9" i="3"/>
  <c r="S9" i="3"/>
  <c r="T8" i="3"/>
  <c r="S8" i="3"/>
  <c r="S7" i="3"/>
  <c r="T7" i="3"/>
  <c r="Y81" i="3"/>
  <c r="Y79" i="3"/>
  <c r="Y80" i="3"/>
  <c r="Y82" i="3"/>
  <c r="Y83" i="3"/>
  <c r="Y78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62" i="3"/>
  <c r="Y54" i="3"/>
  <c r="Y55" i="3"/>
  <c r="Y56" i="3"/>
  <c r="Y57" i="3"/>
  <c r="Y58" i="3"/>
  <c r="Y59" i="3"/>
  <c r="Y53" i="3"/>
  <c r="Y47" i="3"/>
  <c r="Y48" i="3"/>
  <c r="Y49" i="3"/>
  <c r="Y50" i="3"/>
  <c r="Y46" i="3"/>
  <c r="Y39" i="3"/>
  <c r="Y40" i="3"/>
  <c r="Y41" i="3"/>
  <c r="Y42" i="3"/>
  <c r="Y43" i="3"/>
  <c r="Y38" i="3"/>
  <c r="Y24" i="3"/>
  <c r="Y25" i="3"/>
  <c r="Y26" i="3"/>
  <c r="Y27" i="3"/>
  <c r="Y28" i="3"/>
  <c r="Y29" i="3"/>
  <c r="Y30" i="3"/>
  <c r="Y31" i="3"/>
  <c r="Y32" i="3"/>
  <c r="Y33" i="3"/>
  <c r="Y34" i="3"/>
  <c r="Y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G80" i="3"/>
  <c r="G81" i="3"/>
  <c r="G82" i="3"/>
  <c r="G83" i="3"/>
  <c r="G78" i="3"/>
  <c r="G63" i="3"/>
  <c r="G64" i="3"/>
  <c r="G65" i="3"/>
  <c r="G66" i="3"/>
  <c r="G67" i="3"/>
  <c r="G68" i="3"/>
  <c r="G69" i="3"/>
  <c r="G70" i="3"/>
  <c r="G71" i="3"/>
  <c r="G73" i="3"/>
  <c r="G74" i="3"/>
  <c r="G75" i="3"/>
  <c r="G62" i="3"/>
  <c r="G54" i="3"/>
  <c r="G55" i="3"/>
  <c r="G56" i="3"/>
  <c r="G57" i="3"/>
  <c r="G58" i="3"/>
  <c r="G59" i="3"/>
  <c r="G53" i="3"/>
  <c r="G47" i="3"/>
  <c r="G48" i="3"/>
  <c r="G49" i="3"/>
  <c r="G50" i="3"/>
  <c r="G46" i="3"/>
  <c r="G39" i="3"/>
  <c r="G40" i="3"/>
  <c r="G41" i="3"/>
  <c r="G42" i="3"/>
  <c r="G43" i="3"/>
  <c r="G38" i="3"/>
  <c r="G25" i="3"/>
  <c r="G26" i="3"/>
  <c r="G27" i="3"/>
  <c r="G28" i="3"/>
  <c r="G29" i="3"/>
  <c r="G30" i="3"/>
  <c r="G32" i="3"/>
  <c r="G33" i="3"/>
  <c r="G34" i="3"/>
  <c r="G35" i="3"/>
  <c r="G19" i="3"/>
  <c r="G18" i="3"/>
  <c r="G17" i="3"/>
  <c r="G16" i="3"/>
  <c r="G14" i="3"/>
  <c r="G9" i="3"/>
  <c r="G10" i="3"/>
  <c r="G11" i="3"/>
  <c r="G12" i="3"/>
  <c r="G13" i="3"/>
  <c r="G15" i="3"/>
  <c r="G20" i="3"/>
  <c r="G8" i="3"/>
  <c r="G21" i="9" l="1"/>
  <c r="I21" i="9"/>
  <c r="G60" i="9"/>
  <c r="G76" i="9"/>
  <c r="G85" i="9" s="1"/>
  <c r="G36" i="9"/>
  <c r="I44" i="9"/>
  <c r="I51" i="9"/>
  <c r="I76" i="9"/>
  <c r="I36" i="9"/>
  <c r="I85" i="9"/>
  <c r="U39" i="3"/>
  <c r="U8" i="3"/>
  <c r="U74" i="3"/>
  <c r="V82" i="3"/>
  <c r="W38" i="3"/>
  <c r="W62" i="3"/>
  <c r="V78" i="3"/>
  <c r="W9" i="3"/>
  <c r="W23" i="3"/>
  <c r="V46" i="3"/>
  <c r="V72" i="3"/>
  <c r="W78" i="3"/>
  <c r="U10" i="3"/>
  <c r="U25" i="3"/>
  <c r="U83" i="3"/>
  <c r="U38" i="3"/>
  <c r="W82" i="3"/>
  <c r="U23" i="3"/>
  <c r="U46" i="3"/>
  <c r="V63" i="3"/>
  <c r="U78" i="3"/>
  <c r="U82" i="3"/>
  <c r="W8" i="3"/>
  <c r="V9" i="3"/>
  <c r="V83" i="3"/>
  <c r="W53" i="3"/>
  <c r="U62" i="3"/>
  <c r="V62" i="3"/>
  <c r="V53" i="3"/>
  <c r="U53" i="3"/>
  <c r="W46" i="3"/>
  <c r="V38" i="3"/>
  <c r="V23" i="3"/>
  <c r="U20" i="3"/>
  <c r="U9" i="3"/>
  <c r="V8" i="3"/>
  <c r="W7" i="3"/>
  <c r="V11" i="3"/>
  <c r="V56" i="3"/>
  <c r="U33" i="3"/>
  <c r="U65" i="3"/>
  <c r="V39" i="3"/>
  <c r="U55" i="3"/>
  <c r="W56" i="3"/>
  <c r="U56" i="3"/>
  <c r="W59" i="3"/>
  <c r="W20" i="3"/>
  <c r="W81" i="3"/>
  <c r="W47" i="3"/>
  <c r="V64" i="3"/>
  <c r="U59" i="3"/>
  <c r="V31" i="3"/>
  <c r="W14" i="3"/>
  <c r="W39" i="3"/>
  <c r="U72" i="3"/>
  <c r="W19" i="3"/>
  <c r="W43" i="3"/>
  <c r="V7" i="3"/>
  <c r="U18" i="3"/>
  <c r="V73" i="3"/>
  <c r="U75" i="3"/>
  <c r="V80" i="3"/>
  <c r="W79" i="3"/>
  <c r="U79" i="3"/>
  <c r="U73" i="3"/>
  <c r="W73" i="3"/>
  <c r="U71" i="3"/>
  <c r="W71" i="3"/>
  <c r="V71" i="3"/>
  <c r="U70" i="3"/>
  <c r="V69" i="3"/>
  <c r="V68" i="3"/>
  <c r="V67" i="3"/>
  <c r="U67" i="3"/>
  <c r="V66" i="3"/>
  <c r="W58" i="3"/>
  <c r="U58" i="3"/>
  <c r="W57" i="3"/>
  <c r="W55" i="3"/>
  <c r="V54" i="3"/>
  <c r="W54" i="3"/>
  <c r="V43" i="3"/>
  <c r="W42" i="3"/>
  <c r="U41" i="3"/>
  <c r="V40" i="3"/>
  <c r="V35" i="3"/>
  <c r="V34" i="3"/>
  <c r="V32" i="3"/>
  <c r="U32" i="3"/>
  <c r="U30" i="3"/>
  <c r="V28" i="3"/>
  <c r="U28" i="3"/>
  <c r="W25" i="3"/>
  <c r="V17" i="3"/>
  <c r="W17" i="3"/>
  <c r="U17" i="3"/>
  <c r="U16" i="3"/>
  <c r="U15" i="3"/>
  <c r="U14" i="3"/>
  <c r="W10" i="3"/>
  <c r="U34" i="3"/>
  <c r="W34" i="3"/>
  <c r="V29" i="3"/>
  <c r="V75" i="3"/>
  <c r="W41" i="3"/>
  <c r="V41" i="3"/>
  <c r="U40" i="3"/>
  <c r="W31" i="3"/>
  <c r="U29" i="3"/>
  <c r="W28" i="3"/>
  <c r="U35" i="3"/>
  <c r="V24" i="3"/>
  <c r="V14" i="3"/>
  <c r="W29" i="3"/>
  <c r="W24" i="3"/>
  <c r="W40" i="3"/>
  <c r="U68" i="3"/>
  <c r="U19" i="3"/>
  <c r="U47" i="3"/>
  <c r="U57" i="3"/>
  <c r="U24" i="3"/>
  <c r="V33" i="3"/>
  <c r="V18" i="3"/>
  <c r="U13" i="3"/>
  <c r="W32" i="3"/>
  <c r="U66" i="3"/>
  <c r="W75" i="3"/>
  <c r="V12" i="3"/>
  <c r="W74" i="3"/>
  <c r="W65" i="3"/>
  <c r="U11" i="3"/>
  <c r="U43" i="3"/>
  <c r="V74" i="3"/>
  <c r="V65" i="3"/>
  <c r="W35" i="3"/>
  <c r="V59" i="3"/>
  <c r="V55" i="3"/>
  <c r="U7" i="3"/>
  <c r="U27" i="3"/>
  <c r="U42" i="3"/>
  <c r="V70" i="3"/>
  <c r="U80" i="3"/>
  <c r="V19" i="3"/>
  <c r="V16" i="3"/>
  <c r="V10" i="3"/>
  <c r="U31" i="3"/>
  <c r="V26" i="3"/>
  <c r="U69" i="3"/>
  <c r="U64" i="3"/>
  <c r="V79" i="3"/>
  <c r="V20" i="3"/>
  <c r="V15" i="3"/>
  <c r="V58" i="3"/>
  <c r="W68" i="3"/>
  <c r="W63" i="3"/>
  <c r="V30" i="3"/>
  <c r="V48" i="3"/>
  <c r="U54" i="3"/>
  <c r="U63" i="3"/>
  <c r="V47" i="3"/>
  <c r="V49" i="3"/>
  <c r="U50" i="3"/>
  <c r="V81" i="3"/>
  <c r="U81" i="3"/>
  <c r="W80" i="3"/>
  <c r="W64" i="3"/>
  <c r="W67" i="3"/>
  <c r="W70" i="3"/>
  <c r="W66" i="3"/>
  <c r="W69" i="3"/>
  <c r="W72" i="3"/>
  <c r="V57" i="3"/>
  <c r="W49" i="3"/>
  <c r="U48" i="3"/>
  <c r="U49" i="3"/>
  <c r="W48" i="3"/>
  <c r="V50" i="3"/>
  <c r="W50" i="3"/>
  <c r="V42" i="3"/>
  <c r="W26" i="3"/>
  <c r="U26" i="3"/>
  <c r="V25" i="3"/>
  <c r="W30" i="3"/>
  <c r="V27" i="3"/>
  <c r="W27" i="3"/>
  <c r="W33" i="3"/>
  <c r="W13" i="3"/>
  <c r="W16" i="3"/>
  <c r="V13" i="3"/>
  <c r="W11" i="3"/>
  <c r="W15" i="3"/>
  <c r="W18" i="3"/>
  <c r="U12" i="3"/>
  <c r="W12" i="3"/>
  <c r="Y60" i="3"/>
  <c r="Y44" i="3"/>
  <c r="Y84" i="3"/>
  <c r="G60" i="3"/>
  <c r="Y76" i="3"/>
  <c r="G76" i="3"/>
  <c r="G84" i="3"/>
  <c r="G44" i="3"/>
  <c r="Y85" i="3" l="1"/>
  <c r="G85" i="3"/>
</calcChain>
</file>

<file path=xl/sharedStrings.xml><?xml version="1.0" encoding="utf-8"?>
<sst xmlns="http://schemas.openxmlformats.org/spreadsheetml/2006/main" count="406" uniqueCount="102">
  <si>
    <t>Item</t>
  </si>
  <si>
    <t>Valor Unitário</t>
  </si>
  <si>
    <t>Valor Total</t>
  </si>
  <si>
    <t>Cesta de Preços</t>
  </si>
  <si>
    <t>Preço 01</t>
  </si>
  <si>
    <t>Preço 02</t>
  </si>
  <si>
    <t>Preço 03</t>
  </si>
  <si>
    <t>Preço 04</t>
  </si>
  <si>
    <t>Preço 05</t>
  </si>
  <si>
    <t>Preço 06</t>
  </si>
  <si>
    <t>Média</t>
  </si>
  <si>
    <t>Desvio Padrão</t>
  </si>
  <si>
    <t>Coeficiente de Variação</t>
  </si>
  <si>
    <t>Valor Total ARP Grupo 01</t>
  </si>
  <si>
    <t>Valor Total Grupo 01</t>
  </si>
  <si>
    <t>Valor Global ARP</t>
  </si>
  <si>
    <t>Valor Total ARP Grupo 02</t>
  </si>
  <si>
    <t>Valor Total Grupo 02</t>
  </si>
  <si>
    <t>Valor Total ARP Grupo 03</t>
  </si>
  <si>
    <t>Valor Total Grupo 03</t>
  </si>
  <si>
    <t>Valor Total ARP Grupo 04</t>
  </si>
  <si>
    <t>Valor Total Grupo 04</t>
  </si>
  <si>
    <t>Valor Total ARP Grupo 05</t>
  </si>
  <si>
    <t>Valor Total Grupo 05</t>
  </si>
  <si>
    <t>Valor Total ARP Grupo 06</t>
  </si>
  <si>
    <t>Valor Total ARP Grupo 09</t>
  </si>
  <si>
    <t>Valor Total Grupo 09</t>
  </si>
  <si>
    <t>ARP N° 003/2024</t>
  </si>
  <si>
    <t>Processo N° 00002.003626/2025-14</t>
  </si>
  <si>
    <t>Cálculos Estatísticos</t>
  </si>
  <si>
    <t>Lotes</t>
  </si>
  <si>
    <t xml:space="preserve">Serviço 01 - Serviço de Roço </t>
  </si>
  <si>
    <t>Serviço 02 - Serviço de Capina.</t>
  </si>
  <si>
    <t>m²</t>
  </si>
  <si>
    <t>Serviço 03 - Serviço de Limpeza de Caixa d’água.</t>
  </si>
  <si>
    <t>Serviço 04 - Serviço de Limpeza de Cisterna.</t>
  </si>
  <si>
    <t>m³</t>
  </si>
  <si>
    <t>Serviço 06 - Serviço de Limpeza e Esgotamento e Higienização de Caixa de Gordura.</t>
  </si>
  <si>
    <t>Serviço 01 - Serviço de Roço.</t>
  </si>
  <si>
    <t xml:space="preserve">Serviço 02 - Serviço de Capina. </t>
  </si>
  <si>
    <t xml:space="preserve">Serviço 03 - Serviço de Limpeza de Caixa d’água. </t>
  </si>
  <si>
    <t xml:space="preserve">Serviço 04 - Serviço de Limpeza de Cisterna. </t>
  </si>
  <si>
    <t>Serviço 05 - Serviço de Limpeza, Esgotamento e Higienização de Fossa Sépca.</t>
  </si>
  <si>
    <t xml:space="preserve">Serviço 01 - Serviço de Roço. </t>
  </si>
  <si>
    <t>Grupo 02 - BIOLAVSEC SERVICOS DE HIGIENIZACAO E IMPERMEABILIZACAO DE MOVEIS LTDA</t>
  </si>
  <si>
    <t>Grupo 01 - GREEN LTDA</t>
  </si>
  <si>
    <t>Serviço 08 - Serviço de Higienização e Limpeza de Tapetes.</t>
  </si>
  <si>
    <t>Serviço 07 - Serviço de Higienização e Limpeza de Carpetes.</t>
  </si>
  <si>
    <t>Serviço 10 - Serviço de Higienização e Limpeza de Persiana (Rolo)</t>
  </si>
  <si>
    <t>Serviço 12 - Serviço de Higienização e Limpeza de Cadeira de Auditório.</t>
  </si>
  <si>
    <t>Serviço 14 - Serviço de Higienização e Limpeza de Cadeira Escritório.</t>
  </si>
  <si>
    <t>Serviço 13 - Serviço de Higienização e Limpeza de Cadeira de Escritório (Tipo presidente).</t>
  </si>
  <si>
    <t>Serviço 11 - Serviço de Higienização e Limpeza de Persiana (Fita vercal) .</t>
  </si>
  <si>
    <t>Und</t>
  </si>
  <si>
    <t>Grupo 03 - BRILHO CONSTRUCOES LTDA</t>
  </si>
  <si>
    <t xml:space="preserve">Serviço 14 - Serviço de Higienização e Limpeza de Cadeira Escritório. </t>
  </si>
  <si>
    <t>Grupo 04 - M. A. ALENCAR TRIGO EIRELI</t>
  </si>
  <si>
    <t xml:space="preserve">Serviço 17 - Serviço de coleta de entulho sob demanda. </t>
  </si>
  <si>
    <t>Grupo 05 - KELSON RODRIGUES DOS SANTOS LTDA</t>
  </si>
  <si>
    <t>Serviço 05 - Serviço de Limpeza, Esgotamento e Higienização de Fossa Sépca</t>
  </si>
  <si>
    <t>Grupo 06 - C A DA SILVA LTDA</t>
  </si>
  <si>
    <t>Serviço 13 - Serviço de Higienização e Limpeza de Cadeira de Escritório (Tipo presidente)</t>
  </si>
  <si>
    <t>Serviço 11 - Serviço de Higienização e Limpeza de Persiana (Fita vercal).</t>
  </si>
  <si>
    <t xml:space="preserve">Serviço 12 - Serviço de Higienização e Limpeza de Cadeira de Auditório. </t>
  </si>
  <si>
    <t>Serviço 15 - Serviço de Higienização de Colchões de Solteiro.</t>
  </si>
  <si>
    <t xml:space="preserve">Serviço 16 - Serviço de Lavagem de EPI de Combate a Incêndio. </t>
  </si>
  <si>
    <t>Grupo 09 - QUALITYSERV CONSTRUTORA SERVICOS E REFORMAS LTDA</t>
  </si>
  <si>
    <t>Manuteção Urbana e Limpeza de Áreas Públicas</t>
  </si>
  <si>
    <t>Serviço 09 - Serviço de Higienização e Limpeza de Cortina na de tecido.</t>
  </si>
  <si>
    <t>Preço 07</t>
  </si>
  <si>
    <t>Detalhamento do Item</t>
  </si>
  <si>
    <t>Unidade de Medida/
Aferição</t>
  </si>
  <si>
    <t>Quantidade</t>
  </si>
  <si>
    <t>Preço 08</t>
  </si>
  <si>
    <t>Preço 09</t>
  </si>
  <si>
    <t>Preço 10</t>
  </si>
  <si>
    <t>Fornecedor 3
Doutor do Ar Condicionado</t>
  </si>
  <si>
    <t>Fornecedor 2
Pollo Jet Serviços</t>
  </si>
  <si>
    <t>Valor Global Estimado</t>
  </si>
  <si>
    <t>Valor Total Grupo 06</t>
  </si>
  <si>
    <t>BA</t>
  </si>
  <si>
    <t>SC, AM, SC, SC, AM</t>
  </si>
  <si>
    <t>Fonte de Pesquisa Banco de Preços - Critério Espacial</t>
  </si>
  <si>
    <t>Método Matemático:
Média</t>
  </si>
  <si>
    <t>Limite Superior</t>
  </si>
  <si>
    <t>Limite Inferior</t>
  </si>
  <si>
    <t xml:space="preserve">MS, PI, PR, RS e TO </t>
  </si>
  <si>
    <t>RN e PB</t>
  </si>
  <si>
    <t>MA e PB</t>
  </si>
  <si>
    <t>BA, SC, MG,SP,RJ e PI</t>
  </si>
  <si>
    <t>PA, PI, PE e SC</t>
  </si>
  <si>
    <t>SC, AM, SC, SC e AM</t>
  </si>
  <si>
    <t>MS, PI, PR, RS e TO</t>
  </si>
  <si>
    <t xml:space="preserve">BA e RN </t>
  </si>
  <si>
    <t>RS, SC e BA</t>
  </si>
  <si>
    <t>Fornecedor 1
Mocha Consultoria</t>
  </si>
  <si>
    <t>Preços Públicos</t>
  </si>
  <si>
    <t>RJ e MA</t>
  </si>
  <si>
    <t>MA</t>
  </si>
  <si>
    <t>RJ, SP e MA</t>
  </si>
  <si>
    <t>BA e MA</t>
  </si>
  <si>
    <t>SC e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</si>
</sst>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  <numFmt numFmtId="165" formatCode="_-&quot;R$&quot;\ * #,##0.00000_-;\-&quot;R$&quot;\ * #,##0.000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4" fontId="8" fillId="5" borderId="1" xfId="1" applyFont="1" applyFill="1" applyBorder="1" applyAlignment="1">
      <alignment horizontal="center" vertical="center" wrapText="1"/>
    </xf>
    <xf numFmtId="44" fontId="8" fillId="7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6" borderId="1" xfId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9" fontId="8" fillId="6" borderId="1" xfId="2" applyFont="1" applyFill="1" applyBorder="1" applyAlignment="1">
      <alignment horizontal="center" vertical="center"/>
    </xf>
    <xf numFmtId="44" fontId="8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4" fontId="8" fillId="7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/>
    <xf numFmtId="44" fontId="9" fillId="5" borderId="1" xfId="0" applyNumberFormat="1" applyFont="1" applyFill="1" applyBorder="1" applyAlignment="1">
      <alignment horizontal="center" vertical="center" wrapText="1"/>
    </xf>
    <xf numFmtId="44" fontId="9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justify" vertical="top" wrapText="1"/>
    </xf>
    <xf numFmtId="44" fontId="9" fillId="4" borderId="1" xfId="1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/>
    </xf>
    <xf numFmtId="44" fontId="9" fillId="4" borderId="7" xfId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4" fontId="9" fillId="4" borderId="5" xfId="1" applyFont="1" applyFill="1" applyBorder="1" applyAlignment="1">
      <alignment horizontal="center"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9" fillId="4" borderId="7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342900</xdr:colOff>
      <xdr:row>0</xdr:row>
      <xdr:rowOff>600075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777076-D9D9-4067-8FFD-A3455FD5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952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8</xdr:col>
      <xdr:colOff>1130754</xdr:colOff>
      <xdr:row>0</xdr:row>
      <xdr:rowOff>581025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99912B-1517-46BB-858C-E6BF7C1C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250025" y="9525"/>
          <a:ext cx="111170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342900</xdr:colOff>
      <xdr:row>0</xdr:row>
      <xdr:rowOff>600075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804CC1-29A3-4FC5-A938-D133FA6E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952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19050</xdr:colOff>
      <xdr:row>0</xdr:row>
      <xdr:rowOff>9525</xdr:rowOff>
    </xdr:from>
    <xdr:to>
      <xdr:col>24</xdr:col>
      <xdr:colOff>1130754</xdr:colOff>
      <xdr:row>0</xdr:row>
      <xdr:rowOff>581025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AD8B41-11B6-46B5-AE7F-C7248DDC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35725" y="9525"/>
          <a:ext cx="111170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4F69-F909-4112-BAD8-D709D8D21D1A}">
  <dimension ref="A1:I89"/>
  <sheetViews>
    <sheetView tabSelected="1" topLeftCell="A38" zoomScaleNormal="100" workbookViewId="0">
      <selection activeCell="I51" sqref="I51"/>
    </sheetView>
  </sheetViews>
  <sheetFormatPr defaultRowHeight="15" x14ac:dyDescent="0.25"/>
  <cols>
    <col min="1" max="1" width="4.7109375" customWidth="1"/>
    <col min="2" max="2" width="4.42578125" customWidth="1"/>
    <col min="3" max="3" width="35.28515625" customWidth="1"/>
    <col min="4" max="4" width="9.5703125" style="2" customWidth="1"/>
    <col min="5" max="5" width="11.85546875" style="2" customWidth="1"/>
    <col min="6" max="6" width="14.28515625" style="2" customWidth="1"/>
    <col min="7" max="7" width="15.7109375" style="2" customWidth="1"/>
    <col min="8" max="8" width="12.7109375" style="2" customWidth="1"/>
    <col min="9" max="9" width="18.42578125" style="2" customWidth="1"/>
  </cols>
  <sheetData>
    <row r="1" spans="1:9" ht="48.75" customHeight="1" x14ac:dyDescent="0.25">
      <c r="A1" s="37" t="s">
        <v>28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</row>
    <row r="3" spans="1:9" ht="15" customHeight="1" x14ac:dyDescent="0.25">
      <c r="A3" s="39" t="s">
        <v>30</v>
      </c>
      <c r="B3" s="40" t="s">
        <v>0</v>
      </c>
      <c r="C3" s="39" t="s">
        <v>70</v>
      </c>
      <c r="D3" s="39" t="s">
        <v>71</v>
      </c>
      <c r="E3" s="43" t="s">
        <v>72</v>
      </c>
      <c r="F3" s="44" t="s">
        <v>27</v>
      </c>
      <c r="G3" s="44"/>
      <c r="H3" s="32" t="s">
        <v>83</v>
      </c>
      <c r="I3" s="32"/>
    </row>
    <row r="4" spans="1:9" x14ac:dyDescent="0.25">
      <c r="A4" s="39"/>
      <c r="B4" s="41"/>
      <c r="C4" s="39"/>
      <c r="D4" s="39"/>
      <c r="E4" s="43"/>
      <c r="F4" s="44"/>
      <c r="G4" s="44"/>
      <c r="H4" s="32"/>
      <c r="I4" s="32"/>
    </row>
    <row r="5" spans="1:9" ht="39" customHeight="1" x14ac:dyDescent="0.25">
      <c r="A5" s="39"/>
      <c r="B5" s="42"/>
      <c r="C5" s="39"/>
      <c r="D5" s="39"/>
      <c r="E5" s="43"/>
      <c r="F5" s="5" t="s">
        <v>1</v>
      </c>
      <c r="G5" s="5" t="s">
        <v>2</v>
      </c>
      <c r="H5" s="4" t="s">
        <v>1</v>
      </c>
      <c r="I5" s="4" t="s">
        <v>2</v>
      </c>
    </row>
    <row r="6" spans="1:9" ht="15" customHeight="1" x14ac:dyDescent="0.25">
      <c r="A6" s="33" t="s">
        <v>45</v>
      </c>
      <c r="B6" s="33"/>
      <c r="C6" s="33"/>
      <c r="D6" s="33"/>
      <c r="E6" s="33"/>
      <c r="F6" s="33"/>
      <c r="G6" s="33"/>
      <c r="H6" s="33"/>
      <c r="I6" s="33"/>
    </row>
    <row r="7" spans="1:9" ht="24" customHeight="1" x14ac:dyDescent="0.25">
      <c r="A7" s="34">
        <v>1</v>
      </c>
      <c r="B7" s="1">
        <v>1</v>
      </c>
      <c r="C7" s="7" t="s">
        <v>31</v>
      </c>
      <c r="D7" s="8" t="s">
        <v>33</v>
      </c>
      <c r="E7" s="9">
        <v>141655</v>
      </c>
      <c r="F7" s="10">
        <v>0.56999999999999995</v>
      </c>
      <c r="G7" s="10">
        <f>PRODUCT(E7,F7)</f>
        <v>80743.349999999991</v>
      </c>
      <c r="H7" s="13">
        <v>0.74</v>
      </c>
      <c r="I7" s="13">
        <f>PRODUCT(E7,H7)</f>
        <v>104824.7</v>
      </c>
    </row>
    <row r="8" spans="1:9" x14ac:dyDescent="0.25">
      <c r="A8" s="35"/>
      <c r="B8" s="1">
        <v>2</v>
      </c>
      <c r="C8" s="7" t="s">
        <v>32</v>
      </c>
      <c r="D8" s="8" t="s">
        <v>33</v>
      </c>
      <c r="E8" s="18">
        <v>144935.1</v>
      </c>
      <c r="F8" s="10">
        <v>2.25</v>
      </c>
      <c r="G8" s="10">
        <f>PRODUCT(E8,F8)</f>
        <v>326103.97500000003</v>
      </c>
      <c r="H8" s="13">
        <v>2.58</v>
      </c>
      <c r="I8" s="13">
        <f>PRODUCT(E8,H8)</f>
        <v>373932.55800000002</v>
      </c>
    </row>
    <row r="9" spans="1:9" ht="25.5" x14ac:dyDescent="0.25">
      <c r="A9" s="34">
        <v>2</v>
      </c>
      <c r="B9" s="1">
        <v>1</v>
      </c>
      <c r="C9" s="7" t="s">
        <v>34</v>
      </c>
      <c r="D9" s="8" t="s">
        <v>36</v>
      </c>
      <c r="E9" s="8">
        <v>503</v>
      </c>
      <c r="F9" s="10">
        <v>56</v>
      </c>
      <c r="G9" s="10">
        <f t="shared" ref="G9:G20" si="0">PRODUCT(E9,F9)</f>
        <v>28168</v>
      </c>
      <c r="H9" s="13">
        <v>73.5</v>
      </c>
      <c r="I9" s="13">
        <f>PRODUCT(E9,H9)</f>
        <v>36970.5</v>
      </c>
    </row>
    <row r="10" spans="1:9" ht="25.5" x14ac:dyDescent="0.25">
      <c r="A10" s="36"/>
      <c r="B10" s="1">
        <v>2</v>
      </c>
      <c r="C10" s="20" t="s">
        <v>35</v>
      </c>
      <c r="D10" s="8" t="s">
        <v>36</v>
      </c>
      <c r="E10" s="8">
        <v>642</v>
      </c>
      <c r="F10" s="10">
        <v>56.35</v>
      </c>
      <c r="G10" s="10">
        <f t="shared" si="0"/>
        <v>36176.700000000004</v>
      </c>
      <c r="H10" s="13">
        <v>70.2</v>
      </c>
      <c r="I10" s="13">
        <f>PRODUCT(E10,H10)</f>
        <v>45068.4</v>
      </c>
    </row>
    <row r="11" spans="1:9" ht="38.25" x14ac:dyDescent="0.25">
      <c r="A11" s="36"/>
      <c r="B11" s="1">
        <v>3</v>
      </c>
      <c r="C11" s="7" t="s">
        <v>42</v>
      </c>
      <c r="D11" s="8" t="s">
        <v>36</v>
      </c>
      <c r="E11" s="9">
        <v>1757</v>
      </c>
      <c r="F11" s="10">
        <v>115.85</v>
      </c>
      <c r="G11" s="10">
        <f t="shared" si="0"/>
        <v>203548.44999999998</v>
      </c>
      <c r="H11" s="13">
        <v>166.87</v>
      </c>
      <c r="I11" s="13">
        <f>PRODUCT(E11,H11)</f>
        <v>293190.59000000003</v>
      </c>
    </row>
    <row r="12" spans="1:9" ht="38.25" x14ac:dyDescent="0.25">
      <c r="A12" s="35"/>
      <c r="B12" s="1">
        <v>4</v>
      </c>
      <c r="C12" s="7" t="s">
        <v>37</v>
      </c>
      <c r="D12" s="8" t="s">
        <v>36</v>
      </c>
      <c r="E12" s="18">
        <v>1033.8</v>
      </c>
      <c r="F12" s="10">
        <v>58.8</v>
      </c>
      <c r="G12" s="10">
        <f t="shared" si="0"/>
        <v>60787.439999999995</v>
      </c>
      <c r="H12" s="13">
        <v>72.23</v>
      </c>
      <c r="I12" s="13">
        <f>PRODUCT(E12,H12)</f>
        <v>74671.373999999996</v>
      </c>
    </row>
    <row r="13" spans="1:9" ht="25.5" customHeight="1" x14ac:dyDescent="0.25">
      <c r="A13" s="34">
        <v>9</v>
      </c>
      <c r="B13" s="1">
        <v>1</v>
      </c>
      <c r="C13" s="21" t="s">
        <v>38</v>
      </c>
      <c r="D13" s="8" t="s">
        <v>33</v>
      </c>
      <c r="E13" s="9">
        <v>890023</v>
      </c>
      <c r="F13" s="10">
        <v>0.56999999999999995</v>
      </c>
      <c r="G13" s="10">
        <f t="shared" si="0"/>
        <v>507313.10999999993</v>
      </c>
      <c r="H13" s="13">
        <v>0.75</v>
      </c>
      <c r="I13" s="13">
        <f>PRODUCT(E13,H13)</f>
        <v>667517.25</v>
      </c>
    </row>
    <row r="14" spans="1:9" x14ac:dyDescent="0.25">
      <c r="A14" s="35"/>
      <c r="B14" s="1">
        <v>2</v>
      </c>
      <c r="C14" s="20" t="s">
        <v>39</v>
      </c>
      <c r="D14" s="8" t="s">
        <v>33</v>
      </c>
      <c r="E14" s="9">
        <v>890023</v>
      </c>
      <c r="F14" s="10">
        <v>2.2599999999999998</v>
      </c>
      <c r="G14" s="10">
        <f t="shared" si="0"/>
        <v>2011451.9799999997</v>
      </c>
      <c r="H14" s="13">
        <v>2.65</v>
      </c>
      <c r="I14" s="13">
        <f>PRODUCT(E14,H14)</f>
        <v>2358560.9499999997</v>
      </c>
    </row>
    <row r="15" spans="1:9" ht="25.5" x14ac:dyDescent="0.25">
      <c r="A15" s="34">
        <v>13</v>
      </c>
      <c r="B15" s="1">
        <v>1</v>
      </c>
      <c r="C15" s="20" t="s">
        <v>40</v>
      </c>
      <c r="D15" s="8" t="s">
        <v>36</v>
      </c>
      <c r="E15" s="9">
        <v>14314</v>
      </c>
      <c r="F15" s="10">
        <v>80</v>
      </c>
      <c r="G15" s="10">
        <f t="shared" si="0"/>
        <v>1145120</v>
      </c>
      <c r="H15" s="13">
        <v>87.7</v>
      </c>
      <c r="I15" s="13">
        <f>PRODUCT(E15,H15)</f>
        <v>1255337.8</v>
      </c>
    </row>
    <row r="16" spans="1:9" ht="25.5" x14ac:dyDescent="0.25">
      <c r="A16" s="36"/>
      <c r="B16" s="1">
        <v>2</v>
      </c>
      <c r="C16" s="20" t="s">
        <v>41</v>
      </c>
      <c r="D16" s="8" t="s">
        <v>36</v>
      </c>
      <c r="E16" s="9">
        <v>14310</v>
      </c>
      <c r="F16" s="10">
        <v>80.5</v>
      </c>
      <c r="G16" s="10">
        <f t="shared" si="0"/>
        <v>1151955</v>
      </c>
      <c r="H16" s="19">
        <v>83.6</v>
      </c>
      <c r="I16" s="13">
        <f>PRODUCT(E16,H16)</f>
        <v>1196316</v>
      </c>
    </row>
    <row r="17" spans="1:9" ht="38.25" x14ac:dyDescent="0.25">
      <c r="A17" s="36"/>
      <c r="B17" s="1">
        <v>3</v>
      </c>
      <c r="C17" s="20" t="s">
        <v>42</v>
      </c>
      <c r="D17" s="8" t="s">
        <v>36</v>
      </c>
      <c r="E17" s="18">
        <v>2715.6</v>
      </c>
      <c r="F17" s="10">
        <v>165.5</v>
      </c>
      <c r="G17" s="10">
        <f t="shared" si="0"/>
        <v>449431.8</v>
      </c>
      <c r="H17" s="13">
        <v>181.37</v>
      </c>
      <c r="I17" s="13">
        <f>PRODUCT(E17,H17)</f>
        <v>492528.37199999997</v>
      </c>
    </row>
    <row r="18" spans="1:9" ht="38.25" x14ac:dyDescent="0.25">
      <c r="A18" s="35"/>
      <c r="B18" s="1">
        <v>4</v>
      </c>
      <c r="C18" s="20" t="s">
        <v>37</v>
      </c>
      <c r="D18" s="8" t="s">
        <v>36</v>
      </c>
      <c r="E18" s="9">
        <v>11758</v>
      </c>
      <c r="F18" s="10">
        <v>84</v>
      </c>
      <c r="G18" s="10">
        <f t="shared" si="0"/>
        <v>987672</v>
      </c>
      <c r="H18" s="19">
        <v>84.8</v>
      </c>
      <c r="I18" s="13">
        <f>PRODUCT(E18,H18)</f>
        <v>997078.4</v>
      </c>
    </row>
    <row r="19" spans="1:9" ht="28.5" customHeight="1" x14ac:dyDescent="0.25">
      <c r="A19" s="34">
        <v>17</v>
      </c>
      <c r="B19" s="1">
        <v>1</v>
      </c>
      <c r="C19" s="20" t="s">
        <v>43</v>
      </c>
      <c r="D19" s="8" t="s">
        <v>33</v>
      </c>
      <c r="E19" s="18">
        <v>18111.38</v>
      </c>
      <c r="F19" s="10">
        <v>0.56999999999999995</v>
      </c>
      <c r="G19" s="10">
        <f t="shared" si="0"/>
        <v>10323.4866</v>
      </c>
      <c r="H19" s="13">
        <v>0.75</v>
      </c>
      <c r="I19" s="13">
        <f>PRODUCT(E19,H19)</f>
        <v>13583.535</v>
      </c>
    </row>
    <row r="20" spans="1:9" x14ac:dyDescent="0.25">
      <c r="A20" s="35"/>
      <c r="B20" s="1">
        <v>2</v>
      </c>
      <c r="C20" s="20" t="s">
        <v>39</v>
      </c>
      <c r="D20" s="8" t="s">
        <v>33</v>
      </c>
      <c r="E20" s="18">
        <v>36900.339999999997</v>
      </c>
      <c r="F20" s="10">
        <v>2.25</v>
      </c>
      <c r="G20" s="10">
        <f t="shared" si="0"/>
        <v>83025.764999999985</v>
      </c>
      <c r="H20" s="13">
        <v>2.73</v>
      </c>
      <c r="I20" s="13">
        <f>PRODUCT(E20,H20)</f>
        <v>100737.92819999999</v>
      </c>
    </row>
    <row r="21" spans="1:9" ht="15" customHeight="1" x14ac:dyDescent="0.25">
      <c r="A21" s="45" t="s">
        <v>13</v>
      </c>
      <c r="B21" s="45"/>
      <c r="C21" s="46"/>
      <c r="D21" s="46"/>
      <c r="E21" s="46"/>
      <c r="F21" s="46"/>
      <c r="G21" s="22">
        <f>SUM(G7:G20)</f>
        <v>7081821.0565999998</v>
      </c>
      <c r="H21" s="28"/>
      <c r="I21" s="23">
        <f>SUM(I7:I20)</f>
        <v>8010318.3571999995</v>
      </c>
    </row>
    <row r="22" spans="1:9" ht="15" customHeight="1" x14ac:dyDescent="0.25">
      <c r="A22" s="33" t="s">
        <v>44</v>
      </c>
      <c r="B22" s="33"/>
      <c r="C22" s="47"/>
      <c r="D22" s="47"/>
      <c r="E22" s="47"/>
      <c r="F22" s="47"/>
      <c r="G22" s="47"/>
      <c r="H22" s="47"/>
      <c r="I22" s="47"/>
    </row>
    <row r="23" spans="1:9" ht="25.5" x14ac:dyDescent="0.25">
      <c r="A23" s="34">
        <v>3</v>
      </c>
      <c r="B23" s="1">
        <v>1</v>
      </c>
      <c r="C23" s="7" t="s">
        <v>47</v>
      </c>
      <c r="D23" s="8" t="s">
        <v>33</v>
      </c>
      <c r="E23" s="9">
        <v>2022</v>
      </c>
      <c r="F23" s="31">
        <v>30.205739999999999</v>
      </c>
      <c r="G23" s="10">
        <v>61076</v>
      </c>
      <c r="H23" s="19">
        <v>28.12</v>
      </c>
      <c r="I23" s="13">
        <f>PRODUCT(E23,H23)</f>
        <v>56858.64</v>
      </c>
    </row>
    <row r="24" spans="1:9" ht="25.5" x14ac:dyDescent="0.25">
      <c r="A24" s="36"/>
      <c r="B24" s="1">
        <v>2</v>
      </c>
      <c r="C24" s="7" t="s">
        <v>46</v>
      </c>
      <c r="D24" s="8" t="s">
        <v>33</v>
      </c>
      <c r="E24" s="8">
        <v>442</v>
      </c>
      <c r="F24" s="10">
        <v>20</v>
      </c>
      <c r="G24" s="10">
        <f>PRODUCT(E24,F24)</f>
        <v>8840</v>
      </c>
      <c r="H24" s="19">
        <v>26.82</v>
      </c>
      <c r="I24" s="13">
        <f>PRODUCT(E24,H24)</f>
        <v>11854.44</v>
      </c>
    </row>
    <row r="25" spans="1:9" ht="25.5" x14ac:dyDescent="0.25">
      <c r="A25" s="36"/>
      <c r="B25" s="1">
        <v>3</v>
      </c>
      <c r="C25" s="7" t="s">
        <v>68</v>
      </c>
      <c r="D25" s="8" t="s">
        <v>33</v>
      </c>
      <c r="E25" s="8">
        <v>470</v>
      </c>
      <c r="F25" s="10">
        <v>15</v>
      </c>
      <c r="G25" s="10">
        <f t="shared" ref="G25:G35" si="1">PRODUCT(E25,F25)</f>
        <v>7050</v>
      </c>
      <c r="H25" s="19">
        <v>25.33</v>
      </c>
      <c r="I25" s="13">
        <f>PRODUCT(E25,H25)</f>
        <v>11905.099999999999</v>
      </c>
    </row>
    <row r="26" spans="1:9" ht="25.5" x14ac:dyDescent="0.25">
      <c r="A26" s="36"/>
      <c r="B26" s="1">
        <v>4</v>
      </c>
      <c r="C26" s="24" t="s">
        <v>48</v>
      </c>
      <c r="D26" s="8" t="s">
        <v>33</v>
      </c>
      <c r="E26" s="9">
        <v>1040</v>
      </c>
      <c r="F26" s="10">
        <v>15</v>
      </c>
      <c r="G26" s="10">
        <f t="shared" si="1"/>
        <v>15600</v>
      </c>
      <c r="H26" s="19">
        <v>24.28</v>
      </c>
      <c r="I26" s="13">
        <f>PRODUCT(E26,H26)</f>
        <v>25251.200000000001</v>
      </c>
    </row>
    <row r="27" spans="1:9" ht="25.5" x14ac:dyDescent="0.25">
      <c r="A27" s="36"/>
      <c r="B27" s="1">
        <v>5</v>
      </c>
      <c r="C27" s="7" t="s">
        <v>52</v>
      </c>
      <c r="D27" s="8" t="s">
        <v>33</v>
      </c>
      <c r="E27" s="9">
        <v>3534</v>
      </c>
      <c r="F27" s="10">
        <v>12</v>
      </c>
      <c r="G27" s="10">
        <f t="shared" si="1"/>
        <v>42408</v>
      </c>
      <c r="H27" s="19">
        <v>23.53</v>
      </c>
      <c r="I27" s="13">
        <f>PRODUCT(E27,H27)</f>
        <v>83155.02</v>
      </c>
    </row>
    <row r="28" spans="1:9" ht="25.5" x14ac:dyDescent="0.25">
      <c r="A28" s="36"/>
      <c r="B28" s="1">
        <v>6</v>
      </c>
      <c r="C28" s="7" t="s">
        <v>49</v>
      </c>
      <c r="D28" s="8" t="s">
        <v>53</v>
      </c>
      <c r="E28" s="9">
        <v>2954</v>
      </c>
      <c r="F28" s="10">
        <v>30</v>
      </c>
      <c r="G28" s="10">
        <f t="shared" si="1"/>
        <v>88620</v>
      </c>
      <c r="H28" s="19">
        <v>36.64</v>
      </c>
      <c r="I28" s="13">
        <f>PRODUCT(E28,H28)</f>
        <v>108234.56</v>
      </c>
    </row>
    <row r="29" spans="1:9" ht="38.25" x14ac:dyDescent="0.25">
      <c r="A29" s="36"/>
      <c r="B29" s="1">
        <v>7</v>
      </c>
      <c r="C29" s="7" t="s">
        <v>51</v>
      </c>
      <c r="D29" s="8" t="s">
        <v>53</v>
      </c>
      <c r="E29" s="9">
        <v>1912</v>
      </c>
      <c r="F29" s="10">
        <v>35</v>
      </c>
      <c r="G29" s="10">
        <f t="shared" si="1"/>
        <v>66920</v>
      </c>
      <c r="H29" s="19">
        <v>37.229999999999997</v>
      </c>
      <c r="I29" s="13">
        <f>PRODUCT(E29,H29)</f>
        <v>71183.759999999995</v>
      </c>
    </row>
    <row r="30" spans="1:9" ht="25.5" x14ac:dyDescent="0.25">
      <c r="A30" s="35"/>
      <c r="B30" s="1">
        <v>8</v>
      </c>
      <c r="C30" s="7" t="s">
        <v>50</v>
      </c>
      <c r="D30" s="8" t="s">
        <v>53</v>
      </c>
      <c r="E30" s="9">
        <v>6188</v>
      </c>
      <c r="F30" s="10">
        <v>22</v>
      </c>
      <c r="G30" s="10">
        <f t="shared" si="1"/>
        <v>136136</v>
      </c>
      <c r="H30" s="19">
        <v>26.5</v>
      </c>
      <c r="I30" s="13">
        <f>PRODUCT(E30,H30)</f>
        <v>163982</v>
      </c>
    </row>
    <row r="31" spans="1:9" ht="25.5" x14ac:dyDescent="0.25">
      <c r="A31" s="34">
        <v>11</v>
      </c>
      <c r="B31" s="1">
        <v>1</v>
      </c>
      <c r="C31" s="25" t="s">
        <v>47</v>
      </c>
      <c r="D31" s="8" t="s">
        <v>33</v>
      </c>
      <c r="E31" s="18">
        <v>4444.6000000000004</v>
      </c>
      <c r="F31" s="30">
        <v>31.289899999999999</v>
      </c>
      <c r="G31" s="10">
        <v>139071.07999999999</v>
      </c>
      <c r="H31" s="19">
        <v>29.72</v>
      </c>
      <c r="I31" s="13">
        <f>PRODUCT(E31,H31)</f>
        <v>132093.51200000002</v>
      </c>
    </row>
    <row r="32" spans="1:9" ht="25.5" x14ac:dyDescent="0.25">
      <c r="A32" s="36"/>
      <c r="B32" s="1">
        <v>2</v>
      </c>
      <c r="C32" s="25" t="s">
        <v>68</v>
      </c>
      <c r="D32" s="8" t="s">
        <v>33</v>
      </c>
      <c r="E32" s="8">
        <v>68</v>
      </c>
      <c r="F32" s="10">
        <v>30</v>
      </c>
      <c r="G32" s="10">
        <f t="shared" si="1"/>
        <v>2040</v>
      </c>
      <c r="H32" s="19">
        <v>36.33</v>
      </c>
      <c r="I32" s="13">
        <f>PRODUCT(E32,H32)</f>
        <v>2470.44</v>
      </c>
    </row>
    <row r="33" spans="1:9" ht="25.5" x14ac:dyDescent="0.25">
      <c r="A33" s="36"/>
      <c r="B33" s="1">
        <v>3</v>
      </c>
      <c r="C33" s="25" t="s">
        <v>49</v>
      </c>
      <c r="D33" s="8" t="s">
        <v>53</v>
      </c>
      <c r="E33" s="9">
        <v>1130</v>
      </c>
      <c r="F33" s="10">
        <v>31</v>
      </c>
      <c r="G33" s="10">
        <f t="shared" si="1"/>
        <v>35030</v>
      </c>
      <c r="H33" s="19">
        <v>37.31</v>
      </c>
      <c r="I33" s="13">
        <f>PRODUCT(E33,H33)</f>
        <v>42160.3</v>
      </c>
    </row>
    <row r="34" spans="1:9" ht="38.25" x14ac:dyDescent="0.25">
      <c r="A34" s="36"/>
      <c r="B34" s="1">
        <v>4</v>
      </c>
      <c r="C34" s="25" t="s">
        <v>51</v>
      </c>
      <c r="D34" s="8" t="s">
        <v>53</v>
      </c>
      <c r="E34" s="8">
        <v>114</v>
      </c>
      <c r="F34" s="10">
        <v>40</v>
      </c>
      <c r="G34" s="10">
        <f t="shared" si="1"/>
        <v>4560</v>
      </c>
      <c r="H34" s="19">
        <v>41.03</v>
      </c>
      <c r="I34" s="13">
        <f>PRODUCT(E34,H34)</f>
        <v>4677.42</v>
      </c>
    </row>
    <row r="35" spans="1:9" ht="25.5" x14ac:dyDescent="0.25">
      <c r="A35" s="35"/>
      <c r="B35" s="1">
        <v>5</v>
      </c>
      <c r="C35" s="25" t="s">
        <v>50</v>
      </c>
      <c r="D35" s="8" t="s">
        <v>53</v>
      </c>
      <c r="E35" s="9">
        <v>1110</v>
      </c>
      <c r="F35" s="10">
        <v>22</v>
      </c>
      <c r="G35" s="10">
        <f t="shared" si="1"/>
        <v>24420</v>
      </c>
      <c r="H35" s="13">
        <v>27.25</v>
      </c>
      <c r="I35" s="13">
        <f>PRODUCT(E35,H35)</f>
        <v>30247.5</v>
      </c>
    </row>
    <row r="36" spans="1:9" ht="15" customHeight="1" x14ac:dyDescent="0.25">
      <c r="A36" s="45" t="s">
        <v>16</v>
      </c>
      <c r="B36" s="45"/>
      <c r="C36" s="46"/>
      <c r="D36" s="46"/>
      <c r="E36" s="46"/>
      <c r="F36" s="46"/>
      <c r="G36" s="22">
        <f>SUM(G23:G35)</f>
        <v>631771.07999999996</v>
      </c>
      <c r="H36" s="28"/>
      <c r="I36" s="23">
        <f>SUM(I23:I35)</f>
        <v>744073.89199999999</v>
      </c>
    </row>
    <row r="37" spans="1:9" ht="15" customHeight="1" x14ac:dyDescent="0.25">
      <c r="A37" s="33" t="s">
        <v>54</v>
      </c>
      <c r="B37" s="33"/>
      <c r="C37" s="47"/>
      <c r="D37" s="47"/>
      <c r="E37" s="47"/>
      <c r="F37" s="47"/>
      <c r="G37" s="47"/>
      <c r="H37" s="47"/>
      <c r="I37" s="47"/>
    </row>
    <row r="38" spans="1:9" ht="22.5" customHeight="1" x14ac:dyDescent="0.25">
      <c r="A38" s="48">
        <v>4</v>
      </c>
      <c r="B38" s="1">
        <v>1</v>
      </c>
      <c r="C38" s="25" t="s">
        <v>43</v>
      </c>
      <c r="D38" s="8" t="s">
        <v>33</v>
      </c>
      <c r="E38" s="18">
        <v>1564530.68</v>
      </c>
      <c r="F38" s="10">
        <v>0.56999999999999995</v>
      </c>
      <c r="G38" s="10">
        <f t="shared" ref="G38:G43" si="2">PRODUCT(E38,F38)</f>
        <v>891782.48759999988</v>
      </c>
      <c r="H38" s="13">
        <v>0.75</v>
      </c>
      <c r="I38" s="13">
        <f>PRODUCT(E38,H38)</f>
        <v>1173398.01</v>
      </c>
    </row>
    <row r="39" spans="1:9" x14ac:dyDescent="0.25">
      <c r="A39" s="48"/>
      <c r="B39" s="1">
        <v>2</v>
      </c>
      <c r="C39" s="25" t="s">
        <v>32</v>
      </c>
      <c r="D39" s="8" t="s">
        <v>33</v>
      </c>
      <c r="E39" s="18">
        <v>1564530.68</v>
      </c>
      <c r="F39" s="10">
        <v>2.2599999999999998</v>
      </c>
      <c r="G39" s="10">
        <f t="shared" si="2"/>
        <v>3535839.3367999997</v>
      </c>
      <c r="H39" s="13">
        <v>2.69</v>
      </c>
      <c r="I39" s="13">
        <f>PRODUCT(E39,H39)</f>
        <v>4208587.5291999998</v>
      </c>
    </row>
    <row r="40" spans="1:9" ht="25.5" x14ac:dyDescent="0.25">
      <c r="A40" s="36">
        <v>14</v>
      </c>
      <c r="B40" s="1">
        <v>1</v>
      </c>
      <c r="C40" s="25" t="s">
        <v>48</v>
      </c>
      <c r="D40" s="8" t="s">
        <v>33</v>
      </c>
      <c r="E40" s="8">
        <v>65</v>
      </c>
      <c r="F40" s="10">
        <v>20.23</v>
      </c>
      <c r="G40" s="10">
        <f t="shared" si="2"/>
        <v>1314.95</v>
      </c>
      <c r="H40" s="13">
        <v>25.28</v>
      </c>
      <c r="I40" s="13">
        <f>PRODUCT(E40,H40)</f>
        <v>1643.2</v>
      </c>
    </row>
    <row r="41" spans="1:9" ht="25.5" x14ac:dyDescent="0.25">
      <c r="A41" s="36"/>
      <c r="B41" s="1">
        <v>2</v>
      </c>
      <c r="C41" s="25" t="s">
        <v>49</v>
      </c>
      <c r="D41" s="8" t="s">
        <v>53</v>
      </c>
      <c r="E41" s="8">
        <v>350</v>
      </c>
      <c r="F41" s="10">
        <v>24.63</v>
      </c>
      <c r="G41" s="10">
        <f t="shared" si="2"/>
        <v>8620.5</v>
      </c>
      <c r="H41" s="13">
        <v>34.97</v>
      </c>
      <c r="I41" s="13">
        <f>PRODUCT(E41,H41)</f>
        <v>12239.5</v>
      </c>
    </row>
    <row r="42" spans="1:9" ht="38.25" x14ac:dyDescent="0.25">
      <c r="A42" s="36"/>
      <c r="B42" s="1">
        <v>3</v>
      </c>
      <c r="C42" s="25" t="s">
        <v>51</v>
      </c>
      <c r="D42" s="8" t="s">
        <v>53</v>
      </c>
      <c r="E42" s="8">
        <v>174</v>
      </c>
      <c r="F42" s="10">
        <v>28.91</v>
      </c>
      <c r="G42" s="10">
        <f t="shared" si="2"/>
        <v>5030.34</v>
      </c>
      <c r="H42" s="13">
        <v>35.229999999999997</v>
      </c>
      <c r="I42" s="13">
        <f>PRODUCT(E42,H42)</f>
        <v>6130.0199999999995</v>
      </c>
    </row>
    <row r="43" spans="1:9" ht="25.5" x14ac:dyDescent="0.25">
      <c r="A43" s="35"/>
      <c r="B43" s="1">
        <v>4</v>
      </c>
      <c r="C43" s="25" t="s">
        <v>55</v>
      </c>
      <c r="D43" s="8" t="s">
        <v>53</v>
      </c>
      <c r="E43" s="8">
        <v>390</v>
      </c>
      <c r="F43" s="10">
        <v>15.47</v>
      </c>
      <c r="G43" s="10">
        <f t="shared" si="2"/>
        <v>6033.3</v>
      </c>
      <c r="H43" s="19">
        <v>22</v>
      </c>
      <c r="I43" s="13">
        <f>PRODUCT(E43,H43)</f>
        <v>8580</v>
      </c>
    </row>
    <row r="44" spans="1:9" ht="15" customHeight="1" x14ac:dyDescent="0.25">
      <c r="A44" s="45" t="s">
        <v>18</v>
      </c>
      <c r="B44" s="45"/>
      <c r="C44" s="46"/>
      <c r="D44" s="46"/>
      <c r="E44" s="46"/>
      <c r="F44" s="46"/>
      <c r="G44" s="22">
        <f>SUM(G38:G43)</f>
        <v>4448620.9143999992</v>
      </c>
      <c r="H44" s="28"/>
      <c r="I44" s="23">
        <f>SUM(I38:I43)</f>
        <v>5410578.2591999993</v>
      </c>
    </row>
    <row r="45" spans="1:9" ht="15" customHeight="1" x14ac:dyDescent="0.25">
      <c r="A45" s="33" t="s">
        <v>56</v>
      </c>
      <c r="B45" s="33"/>
      <c r="C45" s="47"/>
      <c r="D45" s="47"/>
      <c r="E45" s="47"/>
      <c r="F45" s="47"/>
      <c r="G45" s="47"/>
      <c r="H45" s="47"/>
      <c r="I45" s="47"/>
    </row>
    <row r="46" spans="1:9" ht="28.5" customHeight="1" x14ac:dyDescent="0.25">
      <c r="A46" s="34">
        <v>6</v>
      </c>
      <c r="B46" s="1">
        <v>1</v>
      </c>
      <c r="C46" s="20" t="s">
        <v>31</v>
      </c>
      <c r="D46" s="8" t="s">
        <v>33</v>
      </c>
      <c r="E46" s="9">
        <v>911220</v>
      </c>
      <c r="F46" s="10">
        <v>0.56999999999999995</v>
      </c>
      <c r="G46" s="10">
        <f t="shared" ref="G46:G50" si="3">PRODUCT(E46,F46)</f>
        <v>519395.39999999997</v>
      </c>
      <c r="H46" s="13">
        <v>0.76</v>
      </c>
      <c r="I46" s="13">
        <f>PRODUCT(E46,H46)</f>
        <v>692527.2</v>
      </c>
    </row>
    <row r="47" spans="1:9" ht="20.25" customHeight="1" x14ac:dyDescent="0.25">
      <c r="A47" s="35"/>
      <c r="B47" s="1">
        <v>2</v>
      </c>
      <c r="C47" s="20" t="s">
        <v>39</v>
      </c>
      <c r="D47" s="8" t="s">
        <v>33</v>
      </c>
      <c r="E47" s="9">
        <v>604880</v>
      </c>
      <c r="F47" s="10">
        <v>2.2599999999999998</v>
      </c>
      <c r="G47" s="10">
        <f t="shared" si="3"/>
        <v>1367028.7999999998</v>
      </c>
      <c r="H47" s="13">
        <v>2.73</v>
      </c>
      <c r="I47" s="13">
        <f>PRODUCT(E47,H47)</f>
        <v>1651322.4</v>
      </c>
    </row>
    <row r="48" spans="1:9" ht="26.25" customHeight="1" x14ac:dyDescent="0.25">
      <c r="A48" s="34">
        <v>12</v>
      </c>
      <c r="B48" s="1">
        <v>1</v>
      </c>
      <c r="C48" s="20" t="s">
        <v>31</v>
      </c>
      <c r="D48" s="8" t="s">
        <v>33</v>
      </c>
      <c r="E48" s="9">
        <v>12733</v>
      </c>
      <c r="F48" s="10">
        <v>0.56999999999999995</v>
      </c>
      <c r="G48" s="10">
        <f t="shared" si="3"/>
        <v>7257.8099999999995</v>
      </c>
      <c r="H48" s="13">
        <v>0.75</v>
      </c>
      <c r="I48" s="13">
        <f>PRODUCT(E48,H48)</f>
        <v>9549.75</v>
      </c>
    </row>
    <row r="49" spans="1:9" x14ac:dyDescent="0.25">
      <c r="A49" s="35"/>
      <c r="B49" s="1">
        <v>2</v>
      </c>
      <c r="C49" s="20" t="s">
        <v>39</v>
      </c>
      <c r="D49" s="8" t="s">
        <v>33</v>
      </c>
      <c r="E49" s="9">
        <v>340333</v>
      </c>
      <c r="F49" s="10">
        <v>2.2599999999999998</v>
      </c>
      <c r="G49" s="10">
        <f t="shared" si="3"/>
        <v>769152.58</v>
      </c>
      <c r="H49" s="13">
        <v>2.73</v>
      </c>
      <c r="I49" s="13">
        <f>PRODUCT(E49,H49)</f>
        <v>929109.09</v>
      </c>
    </row>
    <row r="50" spans="1:9" ht="25.5" x14ac:dyDescent="0.25">
      <c r="A50" s="1">
        <v>16</v>
      </c>
      <c r="B50" s="1">
        <v>1</v>
      </c>
      <c r="C50" s="20" t="s">
        <v>57</v>
      </c>
      <c r="D50" s="8" t="s">
        <v>36</v>
      </c>
      <c r="E50" s="9">
        <v>12758</v>
      </c>
      <c r="F50" s="10">
        <v>27.74</v>
      </c>
      <c r="G50" s="10">
        <f t="shared" si="3"/>
        <v>353906.92</v>
      </c>
      <c r="H50" s="13">
        <v>27.84</v>
      </c>
      <c r="I50" s="13">
        <f>PRODUCT(E50,H50)</f>
        <v>355182.72</v>
      </c>
    </row>
    <row r="51" spans="1:9" ht="15" customHeight="1" x14ac:dyDescent="0.25">
      <c r="A51" s="45" t="s">
        <v>20</v>
      </c>
      <c r="B51" s="45"/>
      <c r="C51" s="46"/>
      <c r="D51" s="46"/>
      <c r="E51" s="46"/>
      <c r="F51" s="46"/>
      <c r="G51" s="22">
        <f>SUM(G46,G47,G48,G49,G50)</f>
        <v>3016741.51</v>
      </c>
      <c r="H51" s="28"/>
      <c r="I51" s="23">
        <f>SUM(I46,I47,I48,I49,I50)</f>
        <v>3637691.1599999992</v>
      </c>
    </row>
    <row r="52" spans="1:9" ht="15" customHeight="1" x14ac:dyDescent="0.25">
      <c r="A52" s="33" t="s">
        <v>58</v>
      </c>
      <c r="B52" s="33"/>
      <c r="C52" s="47"/>
      <c r="D52" s="47"/>
      <c r="E52" s="47"/>
      <c r="F52" s="47"/>
      <c r="G52" s="47"/>
      <c r="H52" s="47"/>
      <c r="I52" s="47"/>
    </row>
    <row r="53" spans="1:9" ht="25.5" x14ac:dyDescent="0.25">
      <c r="A53" s="34">
        <v>7</v>
      </c>
      <c r="B53" s="1">
        <v>1</v>
      </c>
      <c r="C53" s="20" t="s">
        <v>40</v>
      </c>
      <c r="D53" s="8" t="s">
        <v>36</v>
      </c>
      <c r="E53" s="8">
        <v>914</v>
      </c>
      <c r="F53" s="10">
        <v>80</v>
      </c>
      <c r="G53" s="10">
        <f t="shared" ref="G53:G59" si="4">PRODUCT(E53,F53)</f>
        <v>73120</v>
      </c>
      <c r="H53" s="13">
        <v>87.7</v>
      </c>
      <c r="I53" s="13">
        <f>PRODUCT(E53,H53)</f>
        <v>80157.8</v>
      </c>
    </row>
    <row r="54" spans="1:9" ht="25.5" x14ac:dyDescent="0.25">
      <c r="A54" s="36"/>
      <c r="B54" s="1">
        <v>2</v>
      </c>
      <c r="C54" s="20" t="s">
        <v>35</v>
      </c>
      <c r="D54" s="8" t="s">
        <v>36</v>
      </c>
      <c r="E54" s="8">
        <v>374</v>
      </c>
      <c r="F54" s="10">
        <v>50</v>
      </c>
      <c r="G54" s="10">
        <f t="shared" si="4"/>
        <v>18700</v>
      </c>
      <c r="H54" s="13">
        <v>69.2</v>
      </c>
      <c r="I54" s="13">
        <f>PRODUCT(E54,H54)</f>
        <v>25880.799999999999</v>
      </c>
    </row>
    <row r="55" spans="1:9" ht="38.25" x14ac:dyDescent="0.25">
      <c r="A55" s="36"/>
      <c r="B55" s="1">
        <v>3</v>
      </c>
      <c r="C55" s="20" t="s">
        <v>42</v>
      </c>
      <c r="D55" s="8" t="s">
        <v>36</v>
      </c>
      <c r="E55" s="9">
        <v>1224</v>
      </c>
      <c r="F55" s="10">
        <v>102.12</v>
      </c>
      <c r="G55" s="10">
        <f t="shared" si="4"/>
        <v>124994.88</v>
      </c>
      <c r="H55" s="13">
        <v>159.62</v>
      </c>
      <c r="I55" s="13">
        <f>PRODUCT(E55,H55)</f>
        <v>195374.88</v>
      </c>
    </row>
    <row r="56" spans="1:9" ht="38.25" x14ac:dyDescent="0.25">
      <c r="A56" s="35"/>
      <c r="B56" s="1">
        <v>4</v>
      </c>
      <c r="C56" s="20" t="s">
        <v>37</v>
      </c>
      <c r="D56" s="8" t="s">
        <v>36</v>
      </c>
      <c r="E56" s="8">
        <v>147</v>
      </c>
      <c r="F56" s="10">
        <v>40</v>
      </c>
      <c r="G56" s="10">
        <f t="shared" si="4"/>
        <v>5880</v>
      </c>
      <c r="H56" s="13">
        <v>66.37</v>
      </c>
      <c r="I56" s="13">
        <f>PRODUCT(E56,H56)</f>
        <v>9756.3900000000012</v>
      </c>
    </row>
    <row r="57" spans="1:9" ht="25.5" x14ac:dyDescent="0.25">
      <c r="A57" s="34">
        <v>18</v>
      </c>
      <c r="B57" s="1">
        <v>1</v>
      </c>
      <c r="C57" s="20" t="s">
        <v>40</v>
      </c>
      <c r="D57" s="8" t="s">
        <v>36</v>
      </c>
      <c r="E57" s="9">
        <v>4660</v>
      </c>
      <c r="F57" s="10">
        <v>70</v>
      </c>
      <c r="G57" s="10">
        <f t="shared" si="4"/>
        <v>326200</v>
      </c>
      <c r="H57" s="13">
        <v>84.1</v>
      </c>
      <c r="I57" s="13">
        <f>PRODUCT(E57,H57)</f>
        <v>391906</v>
      </c>
    </row>
    <row r="58" spans="1:9" ht="38.25" x14ac:dyDescent="0.25">
      <c r="A58" s="36"/>
      <c r="B58" s="1">
        <v>2</v>
      </c>
      <c r="C58" s="20" t="s">
        <v>59</v>
      </c>
      <c r="D58" s="8" t="s">
        <v>36</v>
      </c>
      <c r="E58" s="9">
        <v>163932</v>
      </c>
      <c r="F58" s="10">
        <v>115.69</v>
      </c>
      <c r="G58" s="10">
        <f t="shared" si="4"/>
        <v>18965293.079999998</v>
      </c>
      <c r="H58" s="13">
        <v>162.62</v>
      </c>
      <c r="I58" s="13">
        <f>PRODUCT(E58,H58)</f>
        <v>26658621.84</v>
      </c>
    </row>
    <row r="59" spans="1:9" ht="38.25" x14ac:dyDescent="0.25">
      <c r="A59" s="35"/>
      <c r="B59" s="1">
        <v>3</v>
      </c>
      <c r="C59" s="20" t="s">
        <v>37</v>
      </c>
      <c r="D59" s="8" t="s">
        <v>36</v>
      </c>
      <c r="E59" s="9">
        <v>2175</v>
      </c>
      <c r="F59" s="10">
        <v>40</v>
      </c>
      <c r="G59" s="10">
        <f t="shared" si="4"/>
        <v>87000</v>
      </c>
      <c r="H59" s="19">
        <v>64.94</v>
      </c>
      <c r="I59" s="13">
        <f>PRODUCT(E59,H59)</f>
        <v>141244.5</v>
      </c>
    </row>
    <row r="60" spans="1:9" ht="15" customHeight="1" x14ac:dyDescent="0.25">
      <c r="A60" s="45" t="s">
        <v>22</v>
      </c>
      <c r="B60" s="45"/>
      <c r="C60" s="46"/>
      <c r="D60" s="46"/>
      <c r="E60" s="46"/>
      <c r="F60" s="46"/>
      <c r="G60" s="22">
        <f>SUM(G53:G59)</f>
        <v>19601187.959999997</v>
      </c>
      <c r="H60" s="28"/>
      <c r="I60" s="23">
        <f>SUM(I53:I59)</f>
        <v>27502942.210000001</v>
      </c>
    </row>
    <row r="61" spans="1:9" ht="15" customHeight="1" x14ac:dyDescent="0.25">
      <c r="A61" s="33" t="s">
        <v>60</v>
      </c>
      <c r="B61" s="33"/>
      <c r="C61" s="47"/>
      <c r="D61" s="47"/>
      <c r="E61" s="47"/>
      <c r="F61" s="47"/>
      <c r="G61" s="47"/>
      <c r="H61" s="47"/>
      <c r="I61" s="47"/>
    </row>
    <row r="62" spans="1:9" ht="25.5" x14ac:dyDescent="0.25">
      <c r="A62" s="34">
        <v>8</v>
      </c>
      <c r="B62" s="1">
        <v>1</v>
      </c>
      <c r="C62" s="20" t="s">
        <v>47</v>
      </c>
      <c r="D62" s="8" t="s">
        <v>33</v>
      </c>
      <c r="E62" s="8">
        <v>40</v>
      </c>
      <c r="F62" s="10">
        <v>33.85</v>
      </c>
      <c r="G62" s="10">
        <f t="shared" ref="G62:G75" si="5">PRODUCT(E62,F62)</f>
        <v>1354</v>
      </c>
      <c r="H62" s="19">
        <v>30.12</v>
      </c>
      <c r="I62" s="13">
        <f>PRODUCT(E62,H62)</f>
        <v>1204.8</v>
      </c>
    </row>
    <row r="63" spans="1:9" ht="25.5" x14ac:dyDescent="0.25">
      <c r="A63" s="36"/>
      <c r="B63" s="1">
        <v>2</v>
      </c>
      <c r="C63" s="20" t="s">
        <v>68</v>
      </c>
      <c r="D63" s="8" t="s">
        <v>33</v>
      </c>
      <c r="E63" s="8">
        <v>10</v>
      </c>
      <c r="F63" s="10">
        <v>30</v>
      </c>
      <c r="G63" s="10">
        <f t="shared" si="5"/>
        <v>300</v>
      </c>
      <c r="H63" s="19">
        <v>37.33</v>
      </c>
      <c r="I63" s="13">
        <f>PRODUCT(E63,H63)</f>
        <v>373.29999999999995</v>
      </c>
    </row>
    <row r="64" spans="1:9" ht="25.5" x14ac:dyDescent="0.25">
      <c r="A64" s="36"/>
      <c r="B64" s="1">
        <v>3</v>
      </c>
      <c r="C64" s="20" t="s">
        <v>48</v>
      </c>
      <c r="D64" s="8" t="s">
        <v>33</v>
      </c>
      <c r="E64" s="8">
        <v>10</v>
      </c>
      <c r="F64" s="10">
        <v>21.4</v>
      </c>
      <c r="G64" s="10">
        <f t="shared" si="5"/>
        <v>214</v>
      </c>
      <c r="H64" s="19">
        <v>30.03</v>
      </c>
      <c r="I64" s="13">
        <f>PRODUCT(E64,H64)</f>
        <v>300.3</v>
      </c>
    </row>
    <row r="65" spans="1:9" ht="25.5" x14ac:dyDescent="0.25">
      <c r="A65" s="36"/>
      <c r="B65" s="1">
        <v>4</v>
      </c>
      <c r="C65" s="20" t="s">
        <v>62</v>
      </c>
      <c r="D65" s="8" t="s">
        <v>33</v>
      </c>
      <c r="E65" s="8">
        <v>10</v>
      </c>
      <c r="F65" s="10">
        <v>21.4</v>
      </c>
      <c r="G65" s="10">
        <f t="shared" si="5"/>
        <v>214</v>
      </c>
      <c r="H65" s="19">
        <v>27.78</v>
      </c>
      <c r="I65" s="13">
        <f>PRODUCT(E65,H65)</f>
        <v>277.8</v>
      </c>
    </row>
    <row r="66" spans="1:9" ht="25.5" x14ac:dyDescent="0.25">
      <c r="A66" s="36"/>
      <c r="B66" s="1">
        <v>5</v>
      </c>
      <c r="C66" s="20" t="s">
        <v>49</v>
      </c>
      <c r="D66" s="8" t="s">
        <v>53</v>
      </c>
      <c r="E66" s="8">
        <v>200</v>
      </c>
      <c r="F66" s="10">
        <v>26.07</v>
      </c>
      <c r="G66" s="10">
        <f t="shared" si="5"/>
        <v>5214</v>
      </c>
      <c r="H66" s="19">
        <v>35.31</v>
      </c>
      <c r="I66" s="13">
        <f>PRODUCT(E66,H66)</f>
        <v>7062</v>
      </c>
    </row>
    <row r="67" spans="1:9" ht="38.25" x14ac:dyDescent="0.25">
      <c r="A67" s="36"/>
      <c r="B67" s="1">
        <v>6</v>
      </c>
      <c r="C67" s="20" t="s">
        <v>61</v>
      </c>
      <c r="D67" s="8" t="s">
        <v>53</v>
      </c>
      <c r="E67" s="8">
        <v>200</v>
      </c>
      <c r="F67" s="10">
        <v>30.58</v>
      </c>
      <c r="G67" s="10">
        <f t="shared" si="5"/>
        <v>6116</v>
      </c>
      <c r="H67" s="19">
        <v>35.229999999999997</v>
      </c>
      <c r="I67" s="13">
        <f>PRODUCT(E67,H67)</f>
        <v>7045.9999999999991</v>
      </c>
    </row>
    <row r="68" spans="1:9" ht="25.5" x14ac:dyDescent="0.25">
      <c r="A68" s="35"/>
      <c r="B68" s="1">
        <v>7</v>
      </c>
      <c r="C68" s="20" t="s">
        <v>50</v>
      </c>
      <c r="D68" s="8" t="s">
        <v>53</v>
      </c>
      <c r="E68" s="9">
        <v>2400</v>
      </c>
      <c r="F68" s="10">
        <v>16.37</v>
      </c>
      <c r="G68" s="10">
        <f t="shared" si="5"/>
        <v>39288</v>
      </c>
      <c r="H68" s="19">
        <v>24.5</v>
      </c>
      <c r="I68" s="13">
        <f>PRODUCT(E68,H68)</f>
        <v>58800</v>
      </c>
    </row>
    <row r="69" spans="1:9" ht="25.5" x14ac:dyDescent="0.25">
      <c r="A69" s="34">
        <v>10</v>
      </c>
      <c r="B69" s="1">
        <v>1</v>
      </c>
      <c r="C69" s="20" t="s">
        <v>40</v>
      </c>
      <c r="D69" s="8" t="s">
        <v>36</v>
      </c>
      <c r="E69" s="18">
        <v>2367.31</v>
      </c>
      <c r="F69" s="30">
        <v>48.919899999999998</v>
      </c>
      <c r="G69" s="10">
        <f t="shared" si="5"/>
        <v>115808.56846899999</v>
      </c>
      <c r="H69" s="19">
        <v>68.099999999999994</v>
      </c>
      <c r="I69" s="13">
        <f>PRODUCT(E69,H69)</f>
        <v>161213.81099999999</v>
      </c>
    </row>
    <row r="70" spans="1:9" ht="38.25" x14ac:dyDescent="0.25">
      <c r="A70" s="36"/>
      <c r="B70" s="1">
        <v>2</v>
      </c>
      <c r="C70" s="20" t="s">
        <v>59</v>
      </c>
      <c r="D70" s="8" t="s">
        <v>36</v>
      </c>
      <c r="E70" s="8">
        <v>149.36000000000001</v>
      </c>
      <c r="F70" s="30">
        <v>100.3899</v>
      </c>
      <c r="G70" s="10">
        <f t="shared" si="5"/>
        <v>14994.235464000001</v>
      </c>
      <c r="H70" s="19">
        <v>158.37</v>
      </c>
      <c r="I70" s="13">
        <f>PRODUCT(E70,H70)</f>
        <v>23654.143200000002</v>
      </c>
    </row>
    <row r="71" spans="1:9" ht="38.25" x14ac:dyDescent="0.25">
      <c r="A71" s="35"/>
      <c r="B71" s="1">
        <v>3</v>
      </c>
      <c r="C71" s="20" t="s">
        <v>37</v>
      </c>
      <c r="D71" s="8" t="s">
        <v>36</v>
      </c>
      <c r="E71" s="8">
        <v>3.415</v>
      </c>
      <c r="F71" s="30">
        <v>50.927999999999997</v>
      </c>
      <c r="G71" s="10">
        <f t="shared" si="5"/>
        <v>173.91911999999999</v>
      </c>
      <c r="H71" s="19">
        <v>69.510000000000005</v>
      </c>
      <c r="I71" s="13">
        <f>PRODUCT(E71,H71)</f>
        <v>237.37665000000001</v>
      </c>
    </row>
    <row r="72" spans="1:9" ht="25.5" x14ac:dyDescent="0.25">
      <c r="A72" s="34">
        <v>19</v>
      </c>
      <c r="B72" s="1">
        <v>1</v>
      </c>
      <c r="C72" s="20" t="s">
        <v>62</v>
      </c>
      <c r="D72" s="8" t="s">
        <v>33</v>
      </c>
      <c r="E72" s="18">
        <v>1132.78</v>
      </c>
      <c r="F72" s="10">
        <v>20.32</v>
      </c>
      <c r="G72" s="10">
        <v>23018.080000000002</v>
      </c>
      <c r="H72" s="19">
        <v>23.63</v>
      </c>
      <c r="I72" s="13">
        <f>PRODUCT(E72,H72)</f>
        <v>26767.591399999998</v>
      </c>
    </row>
    <row r="73" spans="1:9" ht="25.5" x14ac:dyDescent="0.25">
      <c r="A73" s="36"/>
      <c r="B73" s="1">
        <v>2</v>
      </c>
      <c r="C73" s="20" t="s">
        <v>63</v>
      </c>
      <c r="D73" s="8" t="s">
        <v>53</v>
      </c>
      <c r="E73" s="8">
        <v>308</v>
      </c>
      <c r="F73" s="10">
        <v>24.76</v>
      </c>
      <c r="G73" s="10">
        <f t="shared" si="5"/>
        <v>7626.0800000000008</v>
      </c>
      <c r="H73" s="19">
        <v>33.81</v>
      </c>
      <c r="I73" s="13">
        <f>PRODUCT(E73,H73)</f>
        <v>10413.480000000001</v>
      </c>
    </row>
    <row r="74" spans="1:9" ht="47.25" customHeight="1" x14ac:dyDescent="0.25">
      <c r="A74" s="36"/>
      <c r="B74" s="1">
        <v>3</v>
      </c>
      <c r="C74" s="20" t="s">
        <v>51</v>
      </c>
      <c r="D74" s="8" t="s">
        <v>53</v>
      </c>
      <c r="E74" s="8">
        <v>124</v>
      </c>
      <c r="F74" s="10">
        <v>29.03</v>
      </c>
      <c r="G74" s="10">
        <f t="shared" si="5"/>
        <v>3599.7200000000003</v>
      </c>
      <c r="H74" s="19">
        <v>35.229999999999997</v>
      </c>
      <c r="I74" s="13">
        <f>PRODUCT(E74,H74)</f>
        <v>4368.5199999999995</v>
      </c>
    </row>
    <row r="75" spans="1:9" ht="25.5" x14ac:dyDescent="0.25">
      <c r="A75" s="35"/>
      <c r="B75" s="1">
        <v>4</v>
      </c>
      <c r="C75" s="20" t="s">
        <v>50</v>
      </c>
      <c r="D75" s="8" t="s">
        <v>53</v>
      </c>
      <c r="E75" s="8">
        <v>950</v>
      </c>
      <c r="F75" s="10">
        <v>15.53</v>
      </c>
      <c r="G75" s="10">
        <f t="shared" si="5"/>
        <v>14753.5</v>
      </c>
      <c r="H75" s="13">
        <v>24.75</v>
      </c>
      <c r="I75" s="13">
        <f>PRODUCT(E75,H75)</f>
        <v>23512.5</v>
      </c>
    </row>
    <row r="76" spans="1:9" ht="15" customHeight="1" x14ac:dyDescent="0.25">
      <c r="A76" s="45" t="s">
        <v>24</v>
      </c>
      <c r="B76" s="45"/>
      <c r="C76" s="46"/>
      <c r="D76" s="46"/>
      <c r="E76" s="46"/>
      <c r="F76" s="46"/>
      <c r="G76" s="22">
        <f>SUM(G62:G75)</f>
        <v>232674.103053</v>
      </c>
      <c r="H76" s="28"/>
      <c r="I76" s="26">
        <f>SUM(I62:I75)</f>
        <v>325231.62224999996</v>
      </c>
    </row>
    <row r="77" spans="1:9" ht="15" customHeight="1" x14ac:dyDescent="0.25">
      <c r="A77" s="33" t="s">
        <v>66</v>
      </c>
      <c r="B77" s="33"/>
      <c r="C77" s="47"/>
      <c r="D77" s="47"/>
      <c r="E77" s="47"/>
      <c r="F77" s="47"/>
      <c r="G77" s="47"/>
      <c r="H77" s="47"/>
      <c r="I77" s="47"/>
    </row>
    <row r="78" spans="1:9" ht="25.5" x14ac:dyDescent="0.25">
      <c r="A78" s="34">
        <v>5</v>
      </c>
      <c r="B78" s="1">
        <v>1</v>
      </c>
      <c r="C78" s="25" t="s">
        <v>40</v>
      </c>
      <c r="D78" s="8" t="s">
        <v>36</v>
      </c>
      <c r="E78" s="9">
        <v>15380</v>
      </c>
      <c r="F78" s="10">
        <v>79.75</v>
      </c>
      <c r="G78" s="10">
        <f t="shared" ref="G78:G83" si="6">PRODUCT(E78,F78)</f>
        <v>1226555</v>
      </c>
      <c r="H78" s="13">
        <v>87.7</v>
      </c>
      <c r="I78" s="13">
        <f>PRODUCT(E78,H78)</f>
        <v>1348826</v>
      </c>
    </row>
    <row r="79" spans="1:9" ht="25.5" x14ac:dyDescent="0.25">
      <c r="A79" s="36"/>
      <c r="B79" s="1">
        <v>2</v>
      </c>
      <c r="C79" s="25" t="s">
        <v>41</v>
      </c>
      <c r="D79" s="8" t="s">
        <v>36</v>
      </c>
      <c r="E79" s="9">
        <v>15380</v>
      </c>
      <c r="F79" s="10">
        <v>80.75</v>
      </c>
      <c r="G79" s="10">
        <f t="shared" si="6"/>
        <v>1241935</v>
      </c>
      <c r="H79" s="13">
        <v>83.6</v>
      </c>
      <c r="I79" s="13">
        <f>PRODUCT(E79,H79)</f>
        <v>1285768</v>
      </c>
    </row>
    <row r="80" spans="1:9" ht="38.25" x14ac:dyDescent="0.25">
      <c r="A80" s="36"/>
      <c r="B80" s="1">
        <v>3</v>
      </c>
      <c r="C80" s="25" t="s">
        <v>42</v>
      </c>
      <c r="D80" s="8" t="s">
        <v>36</v>
      </c>
      <c r="E80" s="9">
        <v>15380</v>
      </c>
      <c r="F80" s="10">
        <v>165.25</v>
      </c>
      <c r="G80" s="10">
        <f t="shared" si="6"/>
        <v>2541545</v>
      </c>
      <c r="H80" s="13">
        <v>180.87</v>
      </c>
      <c r="I80" s="13">
        <f>PRODUCT(E80,H80)</f>
        <v>2781780.6</v>
      </c>
    </row>
    <row r="81" spans="1:9" ht="38.25" x14ac:dyDescent="0.25">
      <c r="A81" s="35"/>
      <c r="B81" s="1">
        <v>4</v>
      </c>
      <c r="C81" s="25" t="s">
        <v>37</v>
      </c>
      <c r="D81" s="8" t="s">
        <v>36</v>
      </c>
      <c r="E81" s="9">
        <v>15380</v>
      </c>
      <c r="F81" s="10">
        <v>83.75</v>
      </c>
      <c r="G81" s="10">
        <f t="shared" si="6"/>
        <v>1288075</v>
      </c>
      <c r="H81" s="19">
        <v>84.51</v>
      </c>
      <c r="I81" s="13">
        <f>PRODUCT(E81,H81)</f>
        <v>1299763.8</v>
      </c>
    </row>
    <row r="82" spans="1:9" ht="25.5" x14ac:dyDescent="0.25">
      <c r="A82" s="34">
        <v>15</v>
      </c>
      <c r="B82" s="1">
        <v>1</v>
      </c>
      <c r="C82" s="25" t="s">
        <v>64</v>
      </c>
      <c r="D82" s="8" t="s">
        <v>36</v>
      </c>
      <c r="E82" s="8">
        <v>420</v>
      </c>
      <c r="F82" s="10">
        <v>32</v>
      </c>
      <c r="G82" s="10">
        <f t="shared" si="6"/>
        <v>13440</v>
      </c>
      <c r="H82" s="19">
        <v>36.67</v>
      </c>
      <c r="I82" s="13">
        <f>PRODUCT(E82,H82)</f>
        <v>15401.400000000001</v>
      </c>
    </row>
    <row r="83" spans="1:9" ht="25.5" x14ac:dyDescent="0.25">
      <c r="A83" s="35"/>
      <c r="B83" s="1">
        <v>2</v>
      </c>
      <c r="C83" s="25" t="s">
        <v>65</v>
      </c>
      <c r="D83" s="8" t="s">
        <v>36</v>
      </c>
      <c r="E83" s="9">
        <v>4704</v>
      </c>
      <c r="F83" s="10">
        <v>60</v>
      </c>
      <c r="G83" s="10">
        <f t="shared" si="6"/>
        <v>282240</v>
      </c>
      <c r="H83" s="19">
        <v>70.33</v>
      </c>
      <c r="I83" s="13">
        <f>PRODUCT(E83,H83)</f>
        <v>330832.32</v>
      </c>
    </row>
    <row r="84" spans="1:9" ht="15" customHeight="1" x14ac:dyDescent="0.25">
      <c r="A84" s="45" t="s">
        <v>25</v>
      </c>
      <c r="B84" s="45"/>
      <c r="C84" s="46"/>
      <c r="D84" s="46"/>
      <c r="E84" s="46"/>
      <c r="F84" s="46"/>
      <c r="G84" s="22">
        <f>SUM(G78:G83)</f>
        <v>6593790</v>
      </c>
      <c r="H84" s="28"/>
      <c r="I84" s="23">
        <f>SUM(I78:I83)</f>
        <v>7062372.1200000001</v>
      </c>
    </row>
    <row r="85" spans="1:9" x14ac:dyDescent="0.25">
      <c r="A85" s="49" t="s">
        <v>15</v>
      </c>
      <c r="B85" s="50"/>
      <c r="C85" s="51"/>
      <c r="D85" s="51"/>
      <c r="E85" s="51"/>
      <c r="F85" s="52"/>
      <c r="G85" s="27">
        <f>SUM(G84,G76,G60,G51,G36,G44,G21)</f>
        <v>41606606.624052987</v>
      </c>
      <c r="H85" s="29"/>
      <c r="I85" s="26">
        <f>SUM(,I84,I76,I60,I51,I44,I36,I21)</f>
        <v>52693207.620649993</v>
      </c>
    </row>
    <row r="89" spans="1:9" x14ac:dyDescent="0.25">
      <c r="G89" s="69"/>
    </row>
  </sheetData>
  <mergeCells count="42">
    <mergeCell ref="A77:I77"/>
    <mergeCell ref="A78:A81"/>
    <mergeCell ref="A82:A83"/>
    <mergeCell ref="A84:F84"/>
    <mergeCell ref="A85:F85"/>
    <mergeCell ref="A61:I61"/>
    <mergeCell ref="A62:A68"/>
    <mergeCell ref="A69:A71"/>
    <mergeCell ref="A72:A75"/>
    <mergeCell ref="A76:F76"/>
    <mergeCell ref="A51:F51"/>
    <mergeCell ref="A52:I52"/>
    <mergeCell ref="A53:A56"/>
    <mergeCell ref="A57:A59"/>
    <mergeCell ref="A60:F60"/>
    <mergeCell ref="A40:A43"/>
    <mergeCell ref="A44:F44"/>
    <mergeCell ref="A45:I45"/>
    <mergeCell ref="A46:A47"/>
    <mergeCell ref="A48:A49"/>
    <mergeCell ref="A23:A30"/>
    <mergeCell ref="A31:A35"/>
    <mergeCell ref="A36:F36"/>
    <mergeCell ref="A37:I37"/>
    <mergeCell ref="A38:A39"/>
    <mergeCell ref="A13:A14"/>
    <mergeCell ref="A15:A18"/>
    <mergeCell ref="A19:A20"/>
    <mergeCell ref="A21:F21"/>
    <mergeCell ref="A22:I22"/>
    <mergeCell ref="H3:I4"/>
    <mergeCell ref="A6:I6"/>
    <mergeCell ref="A7:A8"/>
    <mergeCell ref="A9:A12"/>
    <mergeCell ref="A1:I1"/>
    <mergeCell ref="A2:I2"/>
    <mergeCell ref="A3:A5"/>
    <mergeCell ref="B3:B5"/>
    <mergeCell ref="C3:C5"/>
    <mergeCell ref="D3:D5"/>
    <mergeCell ref="E3:E5"/>
    <mergeCell ref="F3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BEA8-360D-4B2D-A897-4A6CA9F18BF7}">
  <dimension ref="A1:Y89"/>
  <sheetViews>
    <sheetView zoomScaleNormal="100" workbookViewId="0">
      <selection activeCell="G78" sqref="G78"/>
    </sheetView>
  </sheetViews>
  <sheetFormatPr defaultRowHeight="15" x14ac:dyDescent="0.25"/>
  <cols>
    <col min="1" max="1" width="4.7109375" customWidth="1"/>
    <col min="2" max="2" width="4.42578125" customWidth="1"/>
    <col min="3" max="3" width="35.28515625" customWidth="1"/>
    <col min="4" max="4" width="9.5703125" style="2" customWidth="1"/>
    <col min="5" max="5" width="11.85546875" style="2" customWidth="1"/>
    <col min="6" max="6" width="14.28515625" style="2" customWidth="1"/>
    <col min="7" max="7" width="15.7109375" style="2" customWidth="1"/>
    <col min="8" max="8" width="15.85546875" style="2" customWidth="1"/>
    <col min="9" max="9" width="10.5703125" style="2" customWidth="1"/>
    <col min="10" max="10" width="11" style="2" customWidth="1"/>
    <col min="11" max="11" width="10.28515625" style="2" customWidth="1"/>
    <col min="12" max="12" width="10.140625" style="2" customWidth="1"/>
    <col min="13" max="14" width="10.5703125" style="2" customWidth="1"/>
    <col min="15" max="15" width="13.5703125" style="2" customWidth="1"/>
    <col min="16" max="18" width="12.140625" style="2" customWidth="1"/>
    <col min="19" max="19" width="10.28515625" style="2" customWidth="1"/>
    <col min="20" max="20" width="9.7109375" style="2" customWidth="1"/>
    <col min="21" max="21" width="9.85546875" style="2" customWidth="1"/>
    <col min="22" max="22" width="10.42578125" style="2" customWidth="1"/>
    <col min="23" max="23" width="10.5703125" style="2" customWidth="1"/>
    <col min="24" max="24" width="12.7109375" style="2" customWidth="1"/>
    <col min="25" max="25" width="18.42578125" style="2" customWidth="1"/>
  </cols>
  <sheetData>
    <row r="1" spans="1:25" ht="48.75" customHeight="1" x14ac:dyDescent="0.2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15" customHeight="1" x14ac:dyDescent="0.25">
      <c r="A3" s="39" t="s">
        <v>30</v>
      </c>
      <c r="B3" s="40" t="s">
        <v>0</v>
      </c>
      <c r="C3" s="39" t="s">
        <v>70</v>
      </c>
      <c r="D3" s="39" t="s">
        <v>71</v>
      </c>
      <c r="E3" s="43" t="s">
        <v>72</v>
      </c>
      <c r="F3" s="44" t="s">
        <v>27</v>
      </c>
      <c r="G3" s="44"/>
      <c r="H3" s="60" t="s">
        <v>82</v>
      </c>
      <c r="I3" s="66" t="s">
        <v>3</v>
      </c>
      <c r="J3" s="67"/>
      <c r="K3" s="67"/>
      <c r="L3" s="67"/>
      <c r="M3" s="67"/>
      <c r="N3" s="67"/>
      <c r="O3" s="67"/>
      <c r="P3" s="67"/>
      <c r="Q3" s="67"/>
      <c r="R3" s="68"/>
      <c r="S3" s="59" t="s">
        <v>29</v>
      </c>
      <c r="T3" s="59"/>
      <c r="U3" s="59"/>
      <c r="V3" s="59"/>
      <c r="W3" s="59"/>
      <c r="X3" s="32" t="s">
        <v>83</v>
      </c>
      <c r="Y3" s="32"/>
    </row>
    <row r="4" spans="1:25" ht="36" x14ac:dyDescent="0.25">
      <c r="A4" s="39"/>
      <c r="B4" s="41"/>
      <c r="C4" s="39"/>
      <c r="D4" s="39"/>
      <c r="E4" s="43"/>
      <c r="F4" s="44"/>
      <c r="G4" s="44"/>
      <c r="H4" s="61"/>
      <c r="I4" s="63" t="s">
        <v>96</v>
      </c>
      <c r="J4" s="64"/>
      <c r="K4" s="64"/>
      <c r="L4" s="64"/>
      <c r="M4" s="64"/>
      <c r="N4" s="64"/>
      <c r="O4" s="65"/>
      <c r="P4" s="3" t="s">
        <v>95</v>
      </c>
      <c r="Q4" s="3" t="s">
        <v>77</v>
      </c>
      <c r="R4" s="3" t="s">
        <v>76</v>
      </c>
      <c r="S4" s="59"/>
      <c r="T4" s="59"/>
      <c r="U4" s="59"/>
      <c r="V4" s="59"/>
      <c r="W4" s="59"/>
      <c r="X4" s="32"/>
      <c r="Y4" s="32"/>
    </row>
    <row r="5" spans="1:25" ht="39" customHeight="1" x14ac:dyDescent="0.25">
      <c r="A5" s="39"/>
      <c r="B5" s="42"/>
      <c r="C5" s="39"/>
      <c r="D5" s="39"/>
      <c r="E5" s="43"/>
      <c r="F5" s="5" t="s">
        <v>1</v>
      </c>
      <c r="G5" s="5" t="s">
        <v>2</v>
      </c>
      <c r="H5" s="62"/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69</v>
      </c>
      <c r="P5" s="4" t="s">
        <v>73</v>
      </c>
      <c r="Q5" s="4" t="s">
        <v>74</v>
      </c>
      <c r="R5" s="4" t="s">
        <v>75</v>
      </c>
      <c r="S5" s="6" t="s">
        <v>10</v>
      </c>
      <c r="T5" s="6" t="s">
        <v>11</v>
      </c>
      <c r="U5" s="6" t="s">
        <v>12</v>
      </c>
      <c r="V5" s="6" t="s">
        <v>84</v>
      </c>
      <c r="W5" s="6" t="s">
        <v>85</v>
      </c>
      <c r="X5" s="4" t="s">
        <v>1</v>
      </c>
      <c r="Y5" s="4" t="s">
        <v>2</v>
      </c>
    </row>
    <row r="6" spans="1:25" ht="15" customHeight="1" x14ac:dyDescent="0.25">
      <c r="A6" s="33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ht="24" customHeight="1" x14ac:dyDescent="0.25">
      <c r="A7" s="34">
        <v>1</v>
      </c>
      <c r="B7" s="1">
        <v>1</v>
      </c>
      <c r="C7" s="7" t="s">
        <v>31</v>
      </c>
      <c r="D7" s="8" t="s">
        <v>33</v>
      </c>
      <c r="E7" s="9">
        <v>141655</v>
      </c>
      <c r="F7" s="10">
        <v>0.56999999999999995</v>
      </c>
      <c r="G7" s="10">
        <f>PRODUCT(E7,F7)</f>
        <v>80743.349999999991</v>
      </c>
      <c r="H7" s="11" t="s">
        <v>89</v>
      </c>
      <c r="I7" s="12">
        <v>0.8</v>
      </c>
      <c r="J7" s="12">
        <v>0.59</v>
      </c>
      <c r="K7" s="13">
        <v>0.55000000000000004</v>
      </c>
      <c r="L7" s="13">
        <v>0.85</v>
      </c>
      <c r="M7" s="13">
        <v>0.92</v>
      </c>
      <c r="N7" s="13">
        <v>1</v>
      </c>
      <c r="O7" s="13"/>
      <c r="P7" s="13">
        <v>0.62</v>
      </c>
      <c r="Q7" s="13">
        <v>0.65</v>
      </c>
      <c r="R7" s="13">
        <v>0.64</v>
      </c>
      <c r="S7" s="14">
        <f>AVERAGE(I7,J7,K7,L7,M7,N7,O7,P7,Q7,R7)</f>
        <v>0.73555555555555552</v>
      </c>
      <c r="T7" s="15">
        <f>_xlfn.STDEV.S(I7,J7,K7,L7,M7,N7,O7,P7,Q7,R7)</f>
        <v>0.16071022922570233</v>
      </c>
      <c r="U7" s="16">
        <f>T7/S7</f>
        <v>0.21848822704400619</v>
      </c>
      <c r="V7" s="17">
        <f>SUM(S7,T7)</f>
        <v>0.89626578478125785</v>
      </c>
      <c r="W7" s="17">
        <f>S7-T7</f>
        <v>0.57484532632985319</v>
      </c>
      <c r="X7" s="13">
        <v>0.74</v>
      </c>
      <c r="Y7" s="13">
        <f>PRODUCT(E7,X7)</f>
        <v>104824.7</v>
      </c>
    </row>
    <row r="8" spans="1:25" x14ac:dyDescent="0.25">
      <c r="A8" s="35"/>
      <c r="B8" s="1">
        <v>2</v>
      </c>
      <c r="C8" s="7" t="s">
        <v>32</v>
      </c>
      <c r="D8" s="8" t="s">
        <v>33</v>
      </c>
      <c r="E8" s="18">
        <v>144935.1</v>
      </c>
      <c r="F8" s="10">
        <v>2.25</v>
      </c>
      <c r="G8" s="10">
        <f>PRODUCT(E8,F8)</f>
        <v>326103.97500000003</v>
      </c>
      <c r="H8" s="11" t="s">
        <v>81</v>
      </c>
      <c r="I8" s="11">
        <v>2.68</v>
      </c>
      <c r="J8" s="11">
        <v>2.75</v>
      </c>
      <c r="K8" s="19">
        <v>3.02</v>
      </c>
      <c r="L8" s="19">
        <v>2.4500000000000002</v>
      </c>
      <c r="M8" s="19">
        <v>2.5</v>
      </c>
      <c r="N8" s="19"/>
      <c r="O8" s="13"/>
      <c r="P8" s="13">
        <v>2.2999999999999998</v>
      </c>
      <c r="Q8" s="13">
        <v>2.4</v>
      </c>
      <c r="R8" s="13">
        <v>2.5</v>
      </c>
      <c r="S8" s="14">
        <f>AVERAGE(I8,J8,K8,L8,M8,N8,O8,P8,Q8,R8)</f>
        <v>2.5749999999999997</v>
      </c>
      <c r="T8" s="15">
        <f>_xlfn.STDEV.S(I8,J8,K8,L8,M8,N8,O8,P8,Q8,R8)</f>
        <v>0.23077509150067058</v>
      </c>
      <c r="U8" s="16">
        <f>T8/S8</f>
        <v>8.9621394757541981E-2</v>
      </c>
      <c r="V8" s="17">
        <f>SUM(S8,T8)</f>
        <v>2.8057750915006703</v>
      </c>
      <c r="W8" s="17">
        <f>S8-T8</f>
        <v>2.3442249084993292</v>
      </c>
      <c r="X8" s="13">
        <v>2.58</v>
      </c>
      <c r="Y8" s="13">
        <f t="shared" ref="Y8:Y20" si="0">PRODUCT(E8,X8)</f>
        <v>373932.55800000002</v>
      </c>
    </row>
    <row r="9" spans="1:25" ht="25.5" x14ac:dyDescent="0.25">
      <c r="A9" s="34">
        <v>2</v>
      </c>
      <c r="B9" s="1">
        <v>1</v>
      </c>
      <c r="C9" s="7" t="s">
        <v>34</v>
      </c>
      <c r="D9" s="8" t="s">
        <v>36</v>
      </c>
      <c r="E9" s="8">
        <v>503</v>
      </c>
      <c r="F9" s="10">
        <v>56</v>
      </c>
      <c r="G9" s="10">
        <f t="shared" ref="G9:G20" si="1">PRODUCT(E9,F9)</f>
        <v>28168</v>
      </c>
      <c r="H9" s="11" t="s">
        <v>88</v>
      </c>
      <c r="I9" s="12">
        <v>95.5</v>
      </c>
      <c r="J9" s="11">
        <v>85</v>
      </c>
      <c r="K9" s="19"/>
      <c r="L9" s="19"/>
      <c r="M9" s="13"/>
      <c r="N9" s="13"/>
      <c r="O9" s="13"/>
      <c r="P9" s="13">
        <v>60</v>
      </c>
      <c r="Q9" s="13">
        <v>62</v>
      </c>
      <c r="R9" s="13">
        <v>65</v>
      </c>
      <c r="S9" s="14">
        <f>AVERAGE(I9,J9,K9,L9,M9,N9,O9,P9,Q9,R9)</f>
        <v>73.5</v>
      </c>
      <c r="T9" s="15">
        <f>_xlfn.STDEV.S(I9,J9,K9,L9,M9,N9,O9,P9,Q9,R9)</f>
        <v>15.835087622113116</v>
      </c>
      <c r="U9" s="16">
        <f>T9/S9</f>
        <v>0.21544336900834171</v>
      </c>
      <c r="V9" s="17">
        <f>SUM(S9,T9)</f>
        <v>89.335087622113122</v>
      </c>
      <c r="W9" s="17">
        <f>S9-T9</f>
        <v>57.664912377886886</v>
      </c>
      <c r="X9" s="13">
        <v>73.5</v>
      </c>
      <c r="Y9" s="13">
        <f t="shared" si="0"/>
        <v>36970.5</v>
      </c>
    </row>
    <row r="10" spans="1:25" ht="25.5" x14ac:dyDescent="0.25">
      <c r="A10" s="36"/>
      <c r="B10" s="1">
        <v>2</v>
      </c>
      <c r="C10" s="20" t="s">
        <v>35</v>
      </c>
      <c r="D10" s="8" t="s">
        <v>36</v>
      </c>
      <c r="E10" s="8">
        <v>642</v>
      </c>
      <c r="F10" s="10">
        <v>56.35</v>
      </c>
      <c r="G10" s="10">
        <f t="shared" si="1"/>
        <v>36176.700000000004</v>
      </c>
      <c r="H10" s="11" t="s">
        <v>87</v>
      </c>
      <c r="I10" s="12">
        <v>75</v>
      </c>
      <c r="J10" s="11">
        <v>85</v>
      </c>
      <c r="K10" s="19"/>
      <c r="L10" s="19"/>
      <c r="M10" s="13"/>
      <c r="N10" s="13"/>
      <c r="O10" s="13"/>
      <c r="P10" s="13">
        <v>62</v>
      </c>
      <c r="Q10" s="13">
        <v>64</v>
      </c>
      <c r="R10" s="13">
        <v>65</v>
      </c>
      <c r="S10" s="14">
        <f t="shared" ref="S10:S20" si="2">AVERAGE(I10,J10,K10,L10,M10,N10,O10,P10,Q10,R10)</f>
        <v>70.2</v>
      </c>
      <c r="T10" s="15">
        <f t="shared" ref="T10:T20" si="3">_xlfn.STDEV.S(I10,J10,K10,L10,M10,N10,O10,P10,Q10,R10)</f>
        <v>9.6798760322640405</v>
      </c>
      <c r="U10" s="16">
        <f t="shared" ref="U10:U20" si="4">T10/S10</f>
        <v>0.13788997196957323</v>
      </c>
      <c r="V10" s="17">
        <f t="shared" ref="V10:V20" si="5">SUM(S10,T10)</f>
        <v>79.879876032264036</v>
      </c>
      <c r="W10" s="17">
        <f t="shared" ref="W10:W20" si="6">S10-T10</f>
        <v>60.520123967735962</v>
      </c>
      <c r="X10" s="13">
        <v>70.2</v>
      </c>
      <c r="Y10" s="13">
        <f t="shared" si="0"/>
        <v>45068.4</v>
      </c>
    </row>
    <row r="11" spans="1:25" ht="38.25" x14ac:dyDescent="0.25">
      <c r="A11" s="36"/>
      <c r="B11" s="1">
        <v>3</v>
      </c>
      <c r="C11" s="7" t="s">
        <v>42</v>
      </c>
      <c r="D11" s="8" t="s">
        <v>36</v>
      </c>
      <c r="E11" s="9">
        <v>1757</v>
      </c>
      <c r="F11" s="10">
        <v>115.85</v>
      </c>
      <c r="G11" s="10">
        <f t="shared" si="1"/>
        <v>203548.44999999998</v>
      </c>
      <c r="H11" s="11" t="s">
        <v>86</v>
      </c>
      <c r="I11" s="12">
        <v>226.99</v>
      </c>
      <c r="J11" s="12">
        <v>120</v>
      </c>
      <c r="K11" s="13">
        <v>220</v>
      </c>
      <c r="L11" s="13">
        <v>219</v>
      </c>
      <c r="M11" s="13">
        <v>144</v>
      </c>
      <c r="N11" s="19"/>
      <c r="O11" s="13"/>
      <c r="P11" s="13">
        <v>130</v>
      </c>
      <c r="Q11" s="13">
        <v>135</v>
      </c>
      <c r="R11" s="13">
        <v>140</v>
      </c>
      <c r="S11" s="14">
        <f t="shared" si="2"/>
        <v>166.87375</v>
      </c>
      <c r="T11" s="15">
        <f t="shared" si="3"/>
        <v>46.247274186084255</v>
      </c>
      <c r="U11" s="16">
        <f t="shared" si="4"/>
        <v>0.27713929953683103</v>
      </c>
      <c r="V11" s="17">
        <f t="shared" si="5"/>
        <v>213.12102418608424</v>
      </c>
      <c r="W11" s="17">
        <f t="shared" si="6"/>
        <v>120.62647581391575</v>
      </c>
      <c r="X11" s="13">
        <v>166.87</v>
      </c>
      <c r="Y11" s="13">
        <f t="shared" si="0"/>
        <v>293190.59000000003</v>
      </c>
    </row>
    <row r="12" spans="1:25" ht="38.25" x14ac:dyDescent="0.25">
      <c r="A12" s="35"/>
      <c r="B12" s="1">
        <v>4</v>
      </c>
      <c r="C12" s="7" t="s">
        <v>37</v>
      </c>
      <c r="D12" s="8" t="s">
        <v>36</v>
      </c>
      <c r="E12" s="18">
        <v>1033.8</v>
      </c>
      <c r="F12" s="10">
        <v>58.8</v>
      </c>
      <c r="G12" s="10">
        <f t="shared" si="1"/>
        <v>60787.439999999995</v>
      </c>
      <c r="H12" s="11" t="s">
        <v>90</v>
      </c>
      <c r="I12" s="13">
        <v>74.599999999999994</v>
      </c>
      <c r="J12" s="13">
        <v>75</v>
      </c>
      <c r="K12" s="13">
        <v>87</v>
      </c>
      <c r="L12" s="13">
        <v>78</v>
      </c>
      <c r="M12" s="13"/>
      <c r="N12" s="13"/>
      <c r="O12" s="13"/>
      <c r="P12" s="13">
        <v>62</v>
      </c>
      <c r="Q12" s="13">
        <v>64</v>
      </c>
      <c r="R12" s="13">
        <v>65</v>
      </c>
      <c r="S12" s="14">
        <f>AVERAGE(I12,J12,K12,L12,M12,N12,O12,P12,Q12,R12)</f>
        <v>72.228571428571428</v>
      </c>
      <c r="T12" s="15">
        <f>_xlfn.STDEV.S(I12,J12,K12,L12,M12,N12,O12,P12,Q12,R12)</f>
        <v>9.0313738869407363</v>
      </c>
      <c r="U12" s="16">
        <f t="shared" si="4"/>
        <v>0.1250387998587523</v>
      </c>
      <c r="V12" s="17">
        <f t="shared" si="5"/>
        <v>81.259945315512169</v>
      </c>
      <c r="W12" s="17">
        <f t="shared" si="6"/>
        <v>63.197197541630693</v>
      </c>
      <c r="X12" s="13">
        <v>72.23</v>
      </c>
      <c r="Y12" s="13">
        <f t="shared" si="0"/>
        <v>74671.373999999996</v>
      </c>
    </row>
    <row r="13" spans="1:25" ht="25.5" customHeight="1" x14ac:dyDescent="0.25">
      <c r="A13" s="34">
        <v>9</v>
      </c>
      <c r="B13" s="1">
        <v>1</v>
      </c>
      <c r="C13" s="21" t="s">
        <v>38</v>
      </c>
      <c r="D13" s="8" t="s">
        <v>33</v>
      </c>
      <c r="E13" s="9">
        <v>890023</v>
      </c>
      <c r="F13" s="10">
        <v>0.56999999999999995</v>
      </c>
      <c r="G13" s="10">
        <f t="shared" si="1"/>
        <v>507313.10999999993</v>
      </c>
      <c r="H13" s="11" t="s">
        <v>89</v>
      </c>
      <c r="I13" s="12">
        <v>0.8</v>
      </c>
      <c r="J13" s="12">
        <v>0.59</v>
      </c>
      <c r="K13" s="13">
        <v>0.55000000000000004</v>
      </c>
      <c r="L13" s="13">
        <v>0.85</v>
      </c>
      <c r="M13" s="13">
        <v>0.92</v>
      </c>
      <c r="N13" s="13">
        <v>1</v>
      </c>
      <c r="O13" s="13"/>
      <c r="P13" s="13">
        <v>0.65</v>
      </c>
      <c r="Q13" s="13">
        <v>0.7</v>
      </c>
      <c r="R13" s="13">
        <v>0.68</v>
      </c>
      <c r="S13" s="14">
        <f t="shared" si="2"/>
        <v>0.74888888888888894</v>
      </c>
      <c r="T13" s="15">
        <f t="shared" si="3"/>
        <v>0.15284342024147149</v>
      </c>
      <c r="U13" s="16">
        <f t="shared" si="4"/>
        <v>0.20409358785953166</v>
      </c>
      <c r="V13" s="17">
        <f t="shared" si="5"/>
        <v>0.9017323091303604</v>
      </c>
      <c r="W13" s="17">
        <f t="shared" si="6"/>
        <v>0.59604546864741748</v>
      </c>
      <c r="X13" s="13">
        <v>0.75</v>
      </c>
      <c r="Y13" s="13">
        <f t="shared" si="0"/>
        <v>667517.25</v>
      </c>
    </row>
    <row r="14" spans="1:25" ht="25.5" x14ac:dyDescent="0.25">
      <c r="A14" s="35"/>
      <c r="B14" s="1">
        <v>2</v>
      </c>
      <c r="C14" s="20" t="s">
        <v>39</v>
      </c>
      <c r="D14" s="8" t="s">
        <v>33</v>
      </c>
      <c r="E14" s="9">
        <v>890023</v>
      </c>
      <c r="F14" s="10">
        <v>2.2599999999999998</v>
      </c>
      <c r="G14" s="10">
        <f t="shared" si="1"/>
        <v>2011451.9799999997</v>
      </c>
      <c r="H14" s="11" t="s">
        <v>91</v>
      </c>
      <c r="I14" s="11">
        <v>2.68</v>
      </c>
      <c r="J14" s="11">
        <v>2.75</v>
      </c>
      <c r="K14" s="19">
        <v>3.02</v>
      </c>
      <c r="L14" s="19">
        <v>2.4500000000000002</v>
      </c>
      <c r="M14" s="19">
        <v>2.5</v>
      </c>
      <c r="N14" s="19"/>
      <c r="O14" s="13"/>
      <c r="P14" s="13">
        <v>2.52</v>
      </c>
      <c r="Q14" s="13">
        <v>2.7</v>
      </c>
      <c r="R14" s="13">
        <v>2.6</v>
      </c>
      <c r="S14" s="14">
        <f t="shared" si="2"/>
        <v>2.6524999999999999</v>
      </c>
      <c r="T14" s="15">
        <f t="shared" si="3"/>
        <v>0.18211064140869337</v>
      </c>
      <c r="U14" s="16">
        <f t="shared" si="4"/>
        <v>6.8656226732777909E-2</v>
      </c>
      <c r="V14" s="17">
        <f t="shared" si="5"/>
        <v>2.8346106414086933</v>
      </c>
      <c r="W14" s="17">
        <f t="shared" si="6"/>
        <v>2.4703893585913064</v>
      </c>
      <c r="X14" s="13">
        <v>2.65</v>
      </c>
      <c r="Y14" s="13">
        <f t="shared" si="0"/>
        <v>2358560.9499999997</v>
      </c>
    </row>
    <row r="15" spans="1:25" ht="25.5" x14ac:dyDescent="0.25">
      <c r="A15" s="34">
        <v>13</v>
      </c>
      <c r="B15" s="1">
        <v>1</v>
      </c>
      <c r="C15" s="20" t="s">
        <v>40</v>
      </c>
      <c r="D15" s="8" t="s">
        <v>36</v>
      </c>
      <c r="E15" s="9">
        <v>14314</v>
      </c>
      <c r="F15" s="10">
        <v>80</v>
      </c>
      <c r="G15" s="10">
        <f t="shared" si="1"/>
        <v>1145120</v>
      </c>
      <c r="H15" s="11" t="s">
        <v>88</v>
      </c>
      <c r="I15" s="12">
        <v>95.5</v>
      </c>
      <c r="J15" s="11">
        <v>85</v>
      </c>
      <c r="K15" s="19"/>
      <c r="L15" s="19"/>
      <c r="M15" s="13"/>
      <c r="N15" s="13"/>
      <c r="O15" s="13"/>
      <c r="P15" s="13">
        <v>85</v>
      </c>
      <c r="Q15" s="13">
        <v>87</v>
      </c>
      <c r="R15" s="13">
        <v>86</v>
      </c>
      <c r="S15" s="14">
        <f t="shared" si="2"/>
        <v>87.7</v>
      </c>
      <c r="T15" s="15">
        <f t="shared" si="3"/>
        <v>4.4384682042344297</v>
      </c>
      <c r="U15" s="16">
        <f t="shared" si="4"/>
        <v>5.0609671656036824E-2</v>
      </c>
      <c r="V15" s="17">
        <f t="shared" si="5"/>
        <v>92.138468204234428</v>
      </c>
      <c r="W15" s="17">
        <f t="shared" si="6"/>
        <v>83.261531795765578</v>
      </c>
      <c r="X15" s="13">
        <v>87.7</v>
      </c>
      <c r="Y15" s="13">
        <f t="shared" si="0"/>
        <v>1255337.8</v>
      </c>
    </row>
    <row r="16" spans="1:25" ht="25.5" x14ac:dyDescent="0.25">
      <c r="A16" s="36"/>
      <c r="B16" s="1">
        <v>2</v>
      </c>
      <c r="C16" s="20" t="s">
        <v>41</v>
      </c>
      <c r="D16" s="8" t="s">
        <v>36</v>
      </c>
      <c r="E16" s="9">
        <v>14310</v>
      </c>
      <c r="F16" s="10">
        <v>80.5</v>
      </c>
      <c r="G16" s="10">
        <f t="shared" si="1"/>
        <v>1151955</v>
      </c>
      <c r="H16" s="11" t="s">
        <v>87</v>
      </c>
      <c r="I16" s="12">
        <v>75</v>
      </c>
      <c r="J16" s="11">
        <v>85</v>
      </c>
      <c r="K16" s="13"/>
      <c r="L16" s="13"/>
      <c r="M16" s="13"/>
      <c r="N16" s="13"/>
      <c r="O16" s="13"/>
      <c r="P16" s="13">
        <v>85</v>
      </c>
      <c r="Q16" s="13">
        <v>86</v>
      </c>
      <c r="R16" s="13">
        <v>87</v>
      </c>
      <c r="S16" s="14">
        <f t="shared" si="2"/>
        <v>83.6</v>
      </c>
      <c r="T16" s="15">
        <f t="shared" si="3"/>
        <v>4.8785243670601872</v>
      </c>
      <c r="U16" s="16">
        <f t="shared" si="4"/>
        <v>5.8355554629906548E-2</v>
      </c>
      <c r="V16" s="17">
        <f t="shared" si="5"/>
        <v>88.478524367060174</v>
      </c>
      <c r="W16" s="17">
        <f t="shared" si="6"/>
        <v>78.721475632939814</v>
      </c>
      <c r="X16" s="19">
        <v>83.6</v>
      </c>
      <c r="Y16" s="13">
        <f t="shared" si="0"/>
        <v>1196316</v>
      </c>
    </row>
    <row r="17" spans="1:25" ht="38.25" x14ac:dyDescent="0.25">
      <c r="A17" s="36"/>
      <c r="B17" s="1">
        <v>3</v>
      </c>
      <c r="C17" s="20" t="s">
        <v>42</v>
      </c>
      <c r="D17" s="8" t="s">
        <v>36</v>
      </c>
      <c r="E17" s="18">
        <v>2715.6</v>
      </c>
      <c r="F17" s="10">
        <v>165.5</v>
      </c>
      <c r="G17" s="10">
        <f t="shared" si="1"/>
        <v>449431.8</v>
      </c>
      <c r="H17" s="11" t="s">
        <v>92</v>
      </c>
      <c r="I17" s="12">
        <v>226.99</v>
      </c>
      <c r="J17" s="12">
        <v>120</v>
      </c>
      <c r="K17" s="13">
        <v>220</v>
      </c>
      <c r="L17" s="13">
        <v>219</v>
      </c>
      <c r="M17" s="13">
        <v>144</v>
      </c>
      <c r="N17" s="19"/>
      <c r="O17" s="13"/>
      <c r="P17" s="13">
        <v>172</v>
      </c>
      <c r="Q17" s="13">
        <v>175</v>
      </c>
      <c r="R17" s="13">
        <v>174</v>
      </c>
      <c r="S17" s="14">
        <f t="shared" si="2"/>
        <v>181.37375</v>
      </c>
      <c r="T17" s="15">
        <f t="shared" si="3"/>
        <v>38.424253106413417</v>
      </c>
      <c r="U17" s="16">
        <f t="shared" si="4"/>
        <v>0.21185123595014943</v>
      </c>
      <c r="V17" s="17">
        <f t="shared" si="5"/>
        <v>219.79800310641343</v>
      </c>
      <c r="W17" s="17">
        <f t="shared" si="6"/>
        <v>142.94949689358657</v>
      </c>
      <c r="X17" s="13">
        <v>181.37</v>
      </c>
      <c r="Y17" s="13">
        <f t="shared" si="0"/>
        <v>492528.37199999997</v>
      </c>
    </row>
    <row r="18" spans="1:25" ht="38.25" x14ac:dyDescent="0.25">
      <c r="A18" s="35"/>
      <c r="B18" s="1">
        <v>4</v>
      </c>
      <c r="C18" s="20" t="s">
        <v>37</v>
      </c>
      <c r="D18" s="8" t="s">
        <v>36</v>
      </c>
      <c r="E18" s="9">
        <v>11758</v>
      </c>
      <c r="F18" s="10">
        <v>84</v>
      </c>
      <c r="G18" s="10">
        <f t="shared" si="1"/>
        <v>987672</v>
      </c>
      <c r="H18" s="11" t="s">
        <v>90</v>
      </c>
      <c r="I18" s="13">
        <v>74.599999999999994</v>
      </c>
      <c r="J18" s="13">
        <v>75</v>
      </c>
      <c r="K18" s="13">
        <v>87</v>
      </c>
      <c r="L18" s="13">
        <v>78</v>
      </c>
      <c r="M18" s="13"/>
      <c r="N18" s="13"/>
      <c r="O18" s="13"/>
      <c r="P18" s="13">
        <v>90</v>
      </c>
      <c r="Q18" s="13">
        <v>94</v>
      </c>
      <c r="R18" s="13">
        <v>95</v>
      </c>
      <c r="S18" s="14">
        <f t="shared" si="2"/>
        <v>84.8</v>
      </c>
      <c r="T18" s="15">
        <f t="shared" si="3"/>
        <v>8.8211866170789826</v>
      </c>
      <c r="U18" s="16">
        <f t="shared" si="4"/>
        <v>0.10402342708819555</v>
      </c>
      <c r="V18" s="17">
        <f t="shared" si="5"/>
        <v>93.621186617078976</v>
      </c>
      <c r="W18" s="17">
        <f t="shared" si="6"/>
        <v>75.978813382921018</v>
      </c>
      <c r="X18" s="19">
        <v>84.8</v>
      </c>
      <c r="Y18" s="13">
        <f t="shared" si="0"/>
        <v>997078.4</v>
      </c>
    </row>
    <row r="19" spans="1:25" ht="28.5" customHeight="1" x14ac:dyDescent="0.25">
      <c r="A19" s="34">
        <v>17</v>
      </c>
      <c r="B19" s="1">
        <v>1</v>
      </c>
      <c r="C19" s="20" t="s">
        <v>43</v>
      </c>
      <c r="D19" s="8" t="s">
        <v>33</v>
      </c>
      <c r="E19" s="18">
        <v>18111.38</v>
      </c>
      <c r="F19" s="10">
        <v>0.56999999999999995</v>
      </c>
      <c r="G19" s="10">
        <f t="shared" si="1"/>
        <v>10323.4866</v>
      </c>
      <c r="H19" s="11" t="s">
        <v>89</v>
      </c>
      <c r="I19" s="12">
        <v>0.8</v>
      </c>
      <c r="J19" s="12">
        <v>0.59</v>
      </c>
      <c r="K19" s="13">
        <v>0.55000000000000004</v>
      </c>
      <c r="L19" s="13">
        <v>0.85</v>
      </c>
      <c r="M19" s="13">
        <v>0.92</v>
      </c>
      <c r="N19" s="13">
        <v>1</v>
      </c>
      <c r="O19" s="13"/>
      <c r="P19" s="13">
        <v>0.65</v>
      </c>
      <c r="Q19" s="13">
        <v>0.7</v>
      </c>
      <c r="R19" s="13">
        <v>0.68</v>
      </c>
      <c r="S19" s="14">
        <f t="shared" si="2"/>
        <v>0.74888888888888894</v>
      </c>
      <c r="T19" s="15">
        <f t="shared" si="3"/>
        <v>0.15284342024147149</v>
      </c>
      <c r="U19" s="16">
        <f t="shared" si="4"/>
        <v>0.20409358785953166</v>
      </c>
      <c r="V19" s="17">
        <f t="shared" si="5"/>
        <v>0.9017323091303604</v>
      </c>
      <c r="W19" s="17">
        <f t="shared" si="6"/>
        <v>0.59604546864741748</v>
      </c>
      <c r="X19" s="13">
        <v>0.75</v>
      </c>
      <c r="Y19" s="13">
        <f t="shared" si="0"/>
        <v>13583.535</v>
      </c>
    </row>
    <row r="20" spans="1:25" ht="25.5" x14ac:dyDescent="0.25">
      <c r="A20" s="35"/>
      <c r="B20" s="1">
        <v>2</v>
      </c>
      <c r="C20" s="20" t="s">
        <v>39</v>
      </c>
      <c r="D20" s="8" t="s">
        <v>33</v>
      </c>
      <c r="E20" s="18">
        <v>36900.339999999997</v>
      </c>
      <c r="F20" s="10">
        <v>2.25</v>
      </c>
      <c r="G20" s="10">
        <f t="shared" si="1"/>
        <v>83025.764999999985</v>
      </c>
      <c r="H20" s="11" t="s">
        <v>91</v>
      </c>
      <c r="I20" s="11">
        <v>2.68</v>
      </c>
      <c r="J20" s="11">
        <v>2.75</v>
      </c>
      <c r="K20" s="19">
        <v>3.02</v>
      </c>
      <c r="L20" s="19">
        <v>2.4500000000000002</v>
      </c>
      <c r="M20" s="19">
        <v>2.5</v>
      </c>
      <c r="N20" s="19"/>
      <c r="O20" s="13"/>
      <c r="P20" s="13">
        <v>2.7</v>
      </c>
      <c r="Q20" s="13">
        <v>2.9</v>
      </c>
      <c r="R20" s="13">
        <v>2.8</v>
      </c>
      <c r="S20" s="14">
        <f t="shared" si="2"/>
        <v>2.7249999999999996</v>
      </c>
      <c r="T20" s="15">
        <f t="shared" si="3"/>
        <v>0.19003759026646727</v>
      </c>
      <c r="U20" s="16">
        <f t="shared" si="4"/>
        <v>6.973856523540084E-2</v>
      </c>
      <c r="V20" s="17">
        <f t="shared" si="5"/>
        <v>2.9150375902664667</v>
      </c>
      <c r="W20" s="17">
        <f t="shared" si="6"/>
        <v>2.5349624097335326</v>
      </c>
      <c r="X20" s="13">
        <v>2.73</v>
      </c>
      <c r="Y20" s="13">
        <f t="shared" si="0"/>
        <v>100737.92819999999</v>
      </c>
    </row>
    <row r="21" spans="1:25" ht="15" customHeight="1" x14ac:dyDescent="0.25">
      <c r="A21" s="45" t="s">
        <v>13</v>
      </c>
      <c r="B21" s="45"/>
      <c r="C21" s="46"/>
      <c r="D21" s="46"/>
      <c r="E21" s="46"/>
      <c r="F21" s="46"/>
      <c r="G21" s="22">
        <f>SUM(G7:G20)</f>
        <v>7081821.0565999998</v>
      </c>
      <c r="H21" s="56" t="s">
        <v>14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8"/>
      <c r="Y21" s="23">
        <f>SUM(Y7:Y20)</f>
        <v>8010318.3571999995</v>
      </c>
    </row>
    <row r="22" spans="1:25" ht="15" customHeight="1" x14ac:dyDescent="0.25">
      <c r="A22" s="33" t="s">
        <v>44</v>
      </c>
      <c r="B22" s="3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25.5" x14ac:dyDescent="0.25">
      <c r="A23" s="34">
        <v>3</v>
      </c>
      <c r="B23" s="1">
        <v>1</v>
      </c>
      <c r="C23" s="7" t="s">
        <v>47</v>
      </c>
      <c r="D23" s="8" t="s">
        <v>33</v>
      </c>
      <c r="E23" s="9">
        <v>2022</v>
      </c>
      <c r="F23" s="31">
        <v>30.205739999999999</v>
      </c>
      <c r="G23" s="10">
        <v>61076</v>
      </c>
      <c r="H23" s="11" t="s">
        <v>97</v>
      </c>
      <c r="I23" s="12">
        <v>24</v>
      </c>
      <c r="J23" s="12"/>
      <c r="K23" s="13"/>
      <c r="L23" s="13"/>
      <c r="M23" s="13"/>
      <c r="N23" s="13"/>
      <c r="O23" s="13">
        <v>15.58</v>
      </c>
      <c r="P23" s="13">
        <v>32</v>
      </c>
      <c r="Q23" s="13">
        <v>34</v>
      </c>
      <c r="R23" s="13">
        <v>35</v>
      </c>
      <c r="S23" s="14">
        <f t="shared" ref="S23:S35" si="7">AVERAGE(I23,J23,K23,L23,M23,N23,O23,P23,Q23,R23)</f>
        <v>28.115999999999996</v>
      </c>
      <c r="T23" s="15">
        <f t="shared" ref="T23:T35" si="8">_xlfn.STDEV.S(I23,J23,K23,L23,M23,N23,O23,P23,Q23,R23)</f>
        <v>8.2339103711420272</v>
      </c>
      <c r="U23" s="16">
        <f t="shared" ref="U23" si="9">T23/S23</f>
        <v>0.29285497123139947</v>
      </c>
      <c r="V23" s="17">
        <f t="shared" ref="V23" si="10">SUM(S23,T23)</f>
        <v>36.349910371142023</v>
      </c>
      <c r="W23" s="17">
        <f t="shared" ref="W23" si="11">S23-T23</f>
        <v>19.882089628857969</v>
      </c>
      <c r="X23" s="19">
        <v>28.12</v>
      </c>
      <c r="Y23" s="13">
        <f>PRODUCT(E23,X23)</f>
        <v>56858.64</v>
      </c>
    </row>
    <row r="24" spans="1:25" ht="25.5" x14ac:dyDescent="0.25">
      <c r="A24" s="36"/>
      <c r="B24" s="1">
        <v>2</v>
      </c>
      <c r="C24" s="7" t="s">
        <v>46</v>
      </c>
      <c r="D24" s="8" t="s">
        <v>33</v>
      </c>
      <c r="E24" s="8">
        <v>442</v>
      </c>
      <c r="F24" s="10">
        <v>20</v>
      </c>
      <c r="G24" s="10">
        <f>PRODUCT(E24,F24)</f>
        <v>8840</v>
      </c>
      <c r="H24" s="11" t="s">
        <v>93</v>
      </c>
      <c r="I24" s="12">
        <v>27.5</v>
      </c>
      <c r="J24" s="12">
        <v>31.6</v>
      </c>
      <c r="K24" s="19"/>
      <c r="L24" s="13"/>
      <c r="M24" s="13"/>
      <c r="N24" s="13"/>
      <c r="O24" s="13"/>
      <c r="P24" s="13">
        <v>24</v>
      </c>
      <c r="Q24" s="13">
        <v>26</v>
      </c>
      <c r="R24" s="13">
        <v>25</v>
      </c>
      <c r="S24" s="14">
        <f t="shared" si="7"/>
        <v>26.82</v>
      </c>
      <c r="T24" s="15">
        <f t="shared" si="8"/>
        <v>2.9685013053727975</v>
      </c>
      <c r="U24" s="16">
        <f t="shared" ref="U24:U35" si="12">T24/S24</f>
        <v>0.11068237529354204</v>
      </c>
      <c r="V24" s="17">
        <f t="shared" ref="V24:V35" si="13">SUM(S24,T24)</f>
        <v>29.788501305372797</v>
      </c>
      <c r="W24" s="17">
        <f t="shared" ref="W24:W35" si="14">S24-T24</f>
        <v>23.851498694627203</v>
      </c>
      <c r="X24" s="19">
        <v>26.82</v>
      </c>
      <c r="Y24" s="13">
        <f t="shared" ref="Y23:Y35" si="15">PRODUCT(E24,X24)</f>
        <v>11854.44</v>
      </c>
    </row>
    <row r="25" spans="1:25" ht="25.5" x14ac:dyDescent="0.25">
      <c r="A25" s="36"/>
      <c r="B25" s="1">
        <v>3</v>
      </c>
      <c r="C25" s="7" t="s">
        <v>68</v>
      </c>
      <c r="D25" s="8" t="s">
        <v>33</v>
      </c>
      <c r="E25" s="8">
        <v>470</v>
      </c>
      <c r="F25" s="10">
        <v>15</v>
      </c>
      <c r="G25" s="10">
        <f t="shared" ref="G24:G35" si="16">PRODUCT(E25,F25)</f>
        <v>7050</v>
      </c>
      <c r="H25" s="11"/>
      <c r="I25" s="11"/>
      <c r="J25" s="12"/>
      <c r="K25" s="13"/>
      <c r="L25" s="13"/>
      <c r="M25" s="13"/>
      <c r="N25" s="13"/>
      <c r="O25" s="13"/>
      <c r="P25" s="13">
        <v>24</v>
      </c>
      <c r="Q25" s="13">
        <v>27</v>
      </c>
      <c r="R25" s="13">
        <v>25</v>
      </c>
      <c r="S25" s="14">
        <f t="shared" si="7"/>
        <v>25.333333333333332</v>
      </c>
      <c r="T25" s="15">
        <f t="shared" si="8"/>
        <v>1.5275252316519468</v>
      </c>
      <c r="U25" s="16">
        <f t="shared" si="12"/>
        <v>6.0297048617840007E-2</v>
      </c>
      <c r="V25" s="17">
        <f t="shared" si="13"/>
        <v>26.860858564985278</v>
      </c>
      <c r="W25" s="17">
        <f t="shared" si="14"/>
        <v>23.805808101681386</v>
      </c>
      <c r="X25" s="19">
        <v>25.33</v>
      </c>
      <c r="Y25" s="13">
        <f t="shared" si="15"/>
        <v>11905.099999999999</v>
      </c>
    </row>
    <row r="26" spans="1:25" ht="25.5" x14ac:dyDescent="0.25">
      <c r="A26" s="36"/>
      <c r="B26" s="1">
        <v>4</v>
      </c>
      <c r="C26" s="24" t="s">
        <v>48</v>
      </c>
      <c r="D26" s="8" t="s">
        <v>33</v>
      </c>
      <c r="E26" s="9">
        <v>1040</v>
      </c>
      <c r="F26" s="10">
        <v>15</v>
      </c>
      <c r="G26" s="10">
        <f t="shared" si="16"/>
        <v>15600</v>
      </c>
      <c r="H26" s="11" t="s">
        <v>98</v>
      </c>
      <c r="I26" s="11"/>
      <c r="J26" s="12"/>
      <c r="K26" s="13"/>
      <c r="L26" s="13"/>
      <c r="M26" s="13"/>
      <c r="N26" s="13"/>
      <c r="O26" s="13">
        <v>30.13</v>
      </c>
      <c r="P26" s="13">
        <v>20</v>
      </c>
      <c r="Q26" s="13">
        <v>24</v>
      </c>
      <c r="R26" s="13">
        <v>23</v>
      </c>
      <c r="S26" s="14">
        <f t="shared" si="7"/>
        <v>24.282499999999999</v>
      </c>
      <c r="T26" s="15">
        <f t="shared" si="8"/>
        <v>4.2527510703856874</v>
      </c>
      <c r="U26" s="16">
        <f t="shared" si="12"/>
        <v>0.17513645919430404</v>
      </c>
      <c r="V26" s="17">
        <f t="shared" si="13"/>
        <v>28.535251070385687</v>
      </c>
      <c r="W26" s="17">
        <f t="shared" si="14"/>
        <v>20.029748929614311</v>
      </c>
      <c r="X26" s="19">
        <v>24.28</v>
      </c>
      <c r="Y26" s="13">
        <f t="shared" si="15"/>
        <v>25251.200000000001</v>
      </c>
    </row>
    <row r="27" spans="1:25" ht="25.5" x14ac:dyDescent="0.25">
      <c r="A27" s="36"/>
      <c r="B27" s="1">
        <v>5</v>
      </c>
      <c r="C27" s="7" t="s">
        <v>52</v>
      </c>
      <c r="D27" s="8" t="s">
        <v>33</v>
      </c>
      <c r="E27" s="9">
        <v>3534</v>
      </c>
      <c r="F27" s="10">
        <v>12</v>
      </c>
      <c r="G27" s="10">
        <f t="shared" si="16"/>
        <v>42408</v>
      </c>
      <c r="H27" s="11" t="s">
        <v>98</v>
      </c>
      <c r="I27" s="11"/>
      <c r="J27" s="12"/>
      <c r="K27" s="13"/>
      <c r="L27" s="13"/>
      <c r="M27" s="13"/>
      <c r="N27" s="13"/>
      <c r="O27" s="13">
        <v>30.13</v>
      </c>
      <c r="P27" s="13">
        <v>18</v>
      </c>
      <c r="Q27" s="13">
        <v>22</v>
      </c>
      <c r="R27" s="13">
        <v>24</v>
      </c>
      <c r="S27" s="14">
        <f t="shared" si="7"/>
        <v>23.532499999999999</v>
      </c>
      <c r="T27" s="15">
        <f t="shared" si="8"/>
        <v>5.0564373162665959</v>
      </c>
      <c r="U27" s="16">
        <f t="shared" si="12"/>
        <v>0.21487038420340362</v>
      </c>
      <c r="V27" s="17">
        <f t="shared" si="13"/>
        <v>28.588937316266595</v>
      </c>
      <c r="W27" s="17">
        <f t="shared" si="14"/>
        <v>18.476062683733403</v>
      </c>
      <c r="X27" s="19">
        <v>23.53</v>
      </c>
      <c r="Y27" s="13">
        <f t="shared" si="15"/>
        <v>83155.02</v>
      </c>
    </row>
    <row r="28" spans="1:25" ht="25.5" x14ac:dyDescent="0.25">
      <c r="A28" s="36"/>
      <c r="B28" s="1">
        <v>6</v>
      </c>
      <c r="C28" s="7" t="s">
        <v>49</v>
      </c>
      <c r="D28" s="8" t="s">
        <v>53</v>
      </c>
      <c r="E28" s="9">
        <v>2954</v>
      </c>
      <c r="F28" s="10">
        <v>30</v>
      </c>
      <c r="G28" s="10">
        <f t="shared" si="16"/>
        <v>88620</v>
      </c>
      <c r="H28" s="11" t="s">
        <v>99</v>
      </c>
      <c r="I28" s="12">
        <v>43</v>
      </c>
      <c r="J28" s="12">
        <v>45.87</v>
      </c>
      <c r="K28" s="19"/>
      <c r="L28" s="13"/>
      <c r="M28" s="13"/>
      <c r="N28" s="13"/>
      <c r="O28" s="13">
        <v>25.97</v>
      </c>
      <c r="P28" s="13">
        <v>34</v>
      </c>
      <c r="Q28" s="13">
        <v>36</v>
      </c>
      <c r="R28" s="13">
        <v>35</v>
      </c>
      <c r="S28" s="14">
        <f t="shared" si="7"/>
        <v>36.64</v>
      </c>
      <c r="T28" s="15">
        <f t="shared" si="8"/>
        <v>7.0648453627804058</v>
      </c>
      <c r="U28" s="16">
        <f t="shared" si="12"/>
        <v>0.19281783195361368</v>
      </c>
      <c r="V28" s="17">
        <f t="shared" si="13"/>
        <v>43.704845362780404</v>
      </c>
      <c r="W28" s="17">
        <f t="shared" si="14"/>
        <v>29.575154637219594</v>
      </c>
      <c r="X28" s="19">
        <v>36.64</v>
      </c>
      <c r="Y28" s="13">
        <f t="shared" si="15"/>
        <v>108234.56</v>
      </c>
    </row>
    <row r="29" spans="1:25" ht="38.25" x14ac:dyDescent="0.25">
      <c r="A29" s="36"/>
      <c r="B29" s="1">
        <v>7</v>
      </c>
      <c r="C29" s="7" t="s">
        <v>51</v>
      </c>
      <c r="D29" s="8" t="s">
        <v>53</v>
      </c>
      <c r="E29" s="9">
        <v>1912</v>
      </c>
      <c r="F29" s="10">
        <v>35</v>
      </c>
      <c r="G29" s="10">
        <f t="shared" si="16"/>
        <v>66920</v>
      </c>
      <c r="H29" s="11" t="s">
        <v>100</v>
      </c>
      <c r="I29" s="12">
        <v>35</v>
      </c>
      <c r="J29" s="12"/>
      <c r="K29" s="13"/>
      <c r="L29" s="13"/>
      <c r="M29" s="13"/>
      <c r="N29" s="13"/>
      <c r="O29" s="13">
        <v>31.17</v>
      </c>
      <c r="P29" s="13">
        <v>38</v>
      </c>
      <c r="Q29" s="13">
        <v>40</v>
      </c>
      <c r="R29" s="13">
        <v>42</v>
      </c>
      <c r="S29" s="14">
        <f t="shared" si="7"/>
        <v>37.234000000000002</v>
      </c>
      <c r="T29" s="15">
        <f t="shared" si="8"/>
        <v>4.2636580538312359</v>
      </c>
      <c r="U29" s="16">
        <f t="shared" si="12"/>
        <v>0.11450980431410097</v>
      </c>
      <c r="V29" s="17">
        <f t="shared" si="13"/>
        <v>41.497658053831238</v>
      </c>
      <c r="W29" s="17">
        <f t="shared" si="14"/>
        <v>32.970341946168766</v>
      </c>
      <c r="X29" s="19">
        <v>37.229999999999997</v>
      </c>
      <c r="Y29" s="13">
        <f t="shared" si="15"/>
        <v>71183.759999999995</v>
      </c>
    </row>
    <row r="30" spans="1:25" ht="25.5" x14ac:dyDescent="0.25">
      <c r="A30" s="35"/>
      <c r="B30" s="1">
        <v>8</v>
      </c>
      <c r="C30" s="7" t="s">
        <v>50</v>
      </c>
      <c r="D30" s="8" t="s">
        <v>53</v>
      </c>
      <c r="E30" s="9">
        <v>6188</v>
      </c>
      <c r="F30" s="10">
        <v>22</v>
      </c>
      <c r="G30" s="10">
        <f t="shared" si="16"/>
        <v>136136</v>
      </c>
      <c r="H30" s="11" t="s">
        <v>80</v>
      </c>
      <c r="I30" s="13">
        <v>28</v>
      </c>
      <c r="J30" s="12"/>
      <c r="K30" s="13"/>
      <c r="L30" s="13"/>
      <c r="M30" s="13"/>
      <c r="N30" s="13"/>
      <c r="O30" s="13"/>
      <c r="P30" s="13">
        <v>25</v>
      </c>
      <c r="Q30" s="13">
        <v>27</v>
      </c>
      <c r="R30" s="13">
        <v>26</v>
      </c>
      <c r="S30" s="14">
        <f t="shared" si="7"/>
        <v>26.5</v>
      </c>
      <c r="T30" s="15">
        <f t="shared" si="8"/>
        <v>1.2909944487358056</v>
      </c>
      <c r="U30" s="16">
        <f t="shared" si="12"/>
        <v>4.8716771650407761E-2</v>
      </c>
      <c r="V30" s="17">
        <f t="shared" si="13"/>
        <v>27.790994448735805</v>
      </c>
      <c r="W30" s="17">
        <f t="shared" si="14"/>
        <v>25.209005551264195</v>
      </c>
      <c r="X30" s="19">
        <v>26.5</v>
      </c>
      <c r="Y30" s="13">
        <f t="shared" si="15"/>
        <v>163982</v>
      </c>
    </row>
    <row r="31" spans="1:25" ht="25.5" x14ac:dyDescent="0.25">
      <c r="A31" s="34">
        <v>11</v>
      </c>
      <c r="B31" s="1">
        <v>1</v>
      </c>
      <c r="C31" s="25" t="s">
        <v>47</v>
      </c>
      <c r="D31" s="8" t="s">
        <v>33</v>
      </c>
      <c r="E31" s="18">
        <v>4444.6000000000004</v>
      </c>
      <c r="F31" s="30">
        <v>31.289899999999999</v>
      </c>
      <c r="G31" s="10">
        <v>139071.07999999999</v>
      </c>
      <c r="H31" s="11" t="s">
        <v>97</v>
      </c>
      <c r="I31" s="12">
        <v>24</v>
      </c>
      <c r="J31" s="12"/>
      <c r="K31" s="13"/>
      <c r="L31" s="13"/>
      <c r="M31" s="13"/>
      <c r="N31" s="13"/>
      <c r="O31" s="13">
        <v>15.58</v>
      </c>
      <c r="P31" s="13">
        <v>35</v>
      </c>
      <c r="Q31" s="13">
        <v>38</v>
      </c>
      <c r="R31" s="13">
        <v>36</v>
      </c>
      <c r="S31" s="14">
        <f t="shared" si="7"/>
        <v>29.715999999999998</v>
      </c>
      <c r="T31" s="15">
        <f t="shared" si="8"/>
        <v>9.5986082324470363</v>
      </c>
      <c r="U31" s="16">
        <f t="shared" si="12"/>
        <v>0.32301144946988281</v>
      </c>
      <c r="V31" s="17">
        <f t="shared" si="13"/>
        <v>39.314608232447036</v>
      </c>
      <c r="W31" s="17">
        <f t="shared" si="14"/>
        <v>20.117391767552959</v>
      </c>
      <c r="X31" s="19">
        <v>29.72</v>
      </c>
      <c r="Y31" s="13">
        <f t="shared" si="15"/>
        <v>132093.51200000002</v>
      </c>
    </row>
    <row r="32" spans="1:25" ht="25.5" x14ac:dyDescent="0.25">
      <c r="A32" s="36"/>
      <c r="B32" s="1">
        <v>2</v>
      </c>
      <c r="C32" s="25" t="s">
        <v>68</v>
      </c>
      <c r="D32" s="8" t="s">
        <v>33</v>
      </c>
      <c r="E32" s="8">
        <v>68</v>
      </c>
      <c r="F32" s="10">
        <v>30</v>
      </c>
      <c r="G32" s="10">
        <f t="shared" si="16"/>
        <v>2040</v>
      </c>
      <c r="H32" s="11"/>
      <c r="I32" s="11"/>
      <c r="J32" s="12"/>
      <c r="K32" s="13"/>
      <c r="L32" s="13"/>
      <c r="M32" s="13"/>
      <c r="N32" s="13"/>
      <c r="O32" s="13"/>
      <c r="P32" s="13">
        <v>35</v>
      </c>
      <c r="Q32" s="13">
        <v>38</v>
      </c>
      <c r="R32" s="13">
        <v>36</v>
      </c>
      <c r="S32" s="14">
        <f t="shared" si="7"/>
        <v>36.333333333333336</v>
      </c>
      <c r="T32" s="15">
        <f t="shared" si="8"/>
        <v>1.5275252316519465</v>
      </c>
      <c r="U32" s="16">
        <f t="shared" si="12"/>
        <v>4.2041978852805868E-2</v>
      </c>
      <c r="V32" s="17">
        <f t="shared" si="13"/>
        <v>37.860858564985286</v>
      </c>
      <c r="W32" s="17">
        <f t="shared" si="14"/>
        <v>34.805808101681386</v>
      </c>
      <c r="X32" s="19">
        <v>36.33</v>
      </c>
      <c r="Y32" s="13">
        <f t="shared" si="15"/>
        <v>2470.44</v>
      </c>
    </row>
    <row r="33" spans="1:25" ht="25.5" x14ac:dyDescent="0.25">
      <c r="A33" s="36"/>
      <c r="B33" s="1">
        <v>3</v>
      </c>
      <c r="C33" s="25" t="s">
        <v>49</v>
      </c>
      <c r="D33" s="8" t="s">
        <v>53</v>
      </c>
      <c r="E33" s="9">
        <v>1130</v>
      </c>
      <c r="F33" s="10">
        <v>31</v>
      </c>
      <c r="G33" s="10">
        <f t="shared" si="16"/>
        <v>35030</v>
      </c>
      <c r="H33" s="11" t="s">
        <v>99</v>
      </c>
      <c r="I33" s="12">
        <v>43</v>
      </c>
      <c r="J33" s="12">
        <v>45.87</v>
      </c>
      <c r="K33" s="19"/>
      <c r="L33" s="13"/>
      <c r="M33" s="13"/>
      <c r="N33" s="13"/>
      <c r="O33" s="13">
        <v>25.97</v>
      </c>
      <c r="P33" s="13">
        <v>35</v>
      </c>
      <c r="Q33" s="13">
        <v>38</v>
      </c>
      <c r="R33" s="13">
        <v>36</v>
      </c>
      <c r="S33" s="14">
        <f t="shared" si="7"/>
        <v>37.306666666666665</v>
      </c>
      <c r="T33" s="15">
        <f t="shared" si="8"/>
        <v>6.9537548609845752</v>
      </c>
      <c r="U33" s="16">
        <f t="shared" si="12"/>
        <v>0.18639442979765661</v>
      </c>
      <c r="V33" s="17">
        <f t="shared" si="13"/>
        <v>44.260421527651239</v>
      </c>
      <c r="W33" s="17">
        <f t="shared" si="14"/>
        <v>30.352911805682091</v>
      </c>
      <c r="X33" s="19">
        <v>37.31</v>
      </c>
      <c r="Y33" s="13">
        <f t="shared" si="15"/>
        <v>42160.3</v>
      </c>
    </row>
    <row r="34" spans="1:25" ht="38.25" x14ac:dyDescent="0.25">
      <c r="A34" s="36"/>
      <c r="B34" s="1">
        <v>4</v>
      </c>
      <c r="C34" s="25" t="s">
        <v>51</v>
      </c>
      <c r="D34" s="8" t="s">
        <v>53</v>
      </c>
      <c r="E34" s="8">
        <v>114</v>
      </c>
      <c r="F34" s="10">
        <v>40</v>
      </c>
      <c r="G34" s="10">
        <f t="shared" si="16"/>
        <v>4560</v>
      </c>
      <c r="H34" s="11" t="s">
        <v>100</v>
      </c>
      <c r="I34" s="12">
        <v>35</v>
      </c>
      <c r="J34" s="12"/>
      <c r="K34" s="13"/>
      <c r="L34" s="13"/>
      <c r="M34" s="13"/>
      <c r="N34" s="13"/>
      <c r="O34" s="13">
        <v>31.17</v>
      </c>
      <c r="P34" s="13">
        <v>45</v>
      </c>
      <c r="Q34" s="13">
        <v>48</v>
      </c>
      <c r="R34" s="13">
        <v>46</v>
      </c>
      <c r="S34" s="14">
        <f t="shared" si="7"/>
        <v>41.034000000000006</v>
      </c>
      <c r="T34" s="15">
        <f t="shared" si="8"/>
        <v>7.4602801555973484</v>
      </c>
      <c r="U34" s="16">
        <f t="shared" si="12"/>
        <v>0.18180728555825285</v>
      </c>
      <c r="V34" s="17">
        <f t="shared" si="13"/>
        <v>48.494280155597352</v>
      </c>
      <c r="W34" s="17">
        <f t="shared" si="14"/>
        <v>33.57371984440266</v>
      </c>
      <c r="X34" s="19">
        <v>41.03</v>
      </c>
      <c r="Y34" s="13">
        <f t="shared" si="15"/>
        <v>4677.42</v>
      </c>
    </row>
    <row r="35" spans="1:25" ht="25.5" x14ac:dyDescent="0.25">
      <c r="A35" s="35"/>
      <c r="B35" s="1">
        <v>5</v>
      </c>
      <c r="C35" s="25" t="s">
        <v>50</v>
      </c>
      <c r="D35" s="8" t="s">
        <v>53</v>
      </c>
      <c r="E35" s="9">
        <v>1110</v>
      </c>
      <c r="F35" s="10">
        <v>22</v>
      </c>
      <c r="G35" s="10">
        <f t="shared" si="16"/>
        <v>24420</v>
      </c>
      <c r="H35" s="11" t="s">
        <v>80</v>
      </c>
      <c r="I35" s="13">
        <v>28</v>
      </c>
      <c r="J35" s="12"/>
      <c r="K35" s="13"/>
      <c r="L35" s="13"/>
      <c r="M35" s="13"/>
      <c r="N35" s="13"/>
      <c r="O35" s="13"/>
      <c r="P35" s="13">
        <v>26</v>
      </c>
      <c r="Q35" s="13">
        <v>28</v>
      </c>
      <c r="R35" s="13">
        <v>27</v>
      </c>
      <c r="S35" s="14">
        <f t="shared" si="7"/>
        <v>27.25</v>
      </c>
      <c r="T35" s="15">
        <f t="shared" si="8"/>
        <v>0.9574271077563381</v>
      </c>
      <c r="U35" s="16">
        <f t="shared" si="12"/>
        <v>3.5134939734177542E-2</v>
      </c>
      <c r="V35" s="17">
        <f t="shared" si="13"/>
        <v>28.207427107756338</v>
      </c>
      <c r="W35" s="17">
        <f t="shared" si="14"/>
        <v>26.292572892243662</v>
      </c>
      <c r="X35" s="13">
        <v>27.25</v>
      </c>
      <c r="Y35" s="13">
        <f t="shared" si="15"/>
        <v>30247.5</v>
      </c>
    </row>
    <row r="36" spans="1:25" ht="15" customHeight="1" x14ac:dyDescent="0.25">
      <c r="A36" s="45" t="s">
        <v>16</v>
      </c>
      <c r="B36" s="45"/>
      <c r="C36" s="46"/>
      <c r="D36" s="46"/>
      <c r="E36" s="46"/>
      <c r="F36" s="46"/>
      <c r="G36" s="22">
        <f>SUM(G23:G35)</f>
        <v>631771.07999999996</v>
      </c>
      <c r="H36" s="56" t="s">
        <v>17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8"/>
      <c r="Y36" s="23">
        <f>SUM(Y23:Y35)</f>
        <v>744073.89199999999</v>
      </c>
    </row>
    <row r="37" spans="1:25" ht="15" customHeight="1" x14ac:dyDescent="0.25">
      <c r="A37" s="33" t="s">
        <v>54</v>
      </c>
      <c r="B37" s="33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22.5" customHeight="1" x14ac:dyDescent="0.25">
      <c r="A38" s="48">
        <v>4</v>
      </c>
      <c r="B38" s="1">
        <v>1</v>
      </c>
      <c r="C38" s="25" t="s">
        <v>43</v>
      </c>
      <c r="D38" s="8" t="s">
        <v>33</v>
      </c>
      <c r="E38" s="18">
        <v>1564530.68</v>
      </c>
      <c r="F38" s="10">
        <v>0.56999999999999995</v>
      </c>
      <c r="G38" s="10">
        <f t="shared" ref="G38:G43" si="17">PRODUCT(E38,F38)</f>
        <v>891782.48759999988</v>
      </c>
      <c r="H38" s="11" t="s">
        <v>89</v>
      </c>
      <c r="I38" s="12">
        <v>0.8</v>
      </c>
      <c r="J38" s="12">
        <v>0.59</v>
      </c>
      <c r="K38" s="13">
        <v>0.55000000000000004</v>
      </c>
      <c r="L38" s="13">
        <v>0.85</v>
      </c>
      <c r="M38" s="13">
        <v>0.92</v>
      </c>
      <c r="N38" s="13">
        <v>1</v>
      </c>
      <c r="O38" s="13"/>
      <c r="P38" s="13">
        <v>0.68</v>
      </c>
      <c r="Q38" s="13">
        <v>0.7</v>
      </c>
      <c r="R38" s="13">
        <v>0.65</v>
      </c>
      <c r="S38" s="14">
        <f t="shared" ref="S38:S43" si="18">AVERAGE(I38,J38,K38,L38,M38,N38,O38,P38,Q38,R38)</f>
        <v>0.74888888888888894</v>
      </c>
      <c r="T38" s="15">
        <f t="shared" ref="T38:T43" si="19">_xlfn.STDEV.S(I38,J38,K38,L38,M38,N38,O38,P38,Q38,R38)</f>
        <v>0.15284342024147185</v>
      </c>
      <c r="U38" s="16">
        <f t="shared" ref="U38" si="20">T38/S38</f>
        <v>0.20409358785953213</v>
      </c>
      <c r="V38" s="17">
        <f t="shared" ref="V38" si="21">SUM(S38,T38)</f>
        <v>0.90173230913036084</v>
      </c>
      <c r="W38" s="17">
        <f t="shared" ref="W38" si="22">S38-T38</f>
        <v>0.59604546864741703</v>
      </c>
      <c r="X38" s="13">
        <v>0.75</v>
      </c>
      <c r="Y38" s="13">
        <f t="shared" ref="Y38:Y43" si="23">PRODUCT(E38,X38)</f>
        <v>1173398.01</v>
      </c>
    </row>
    <row r="39" spans="1:25" ht="25.5" x14ac:dyDescent="0.25">
      <c r="A39" s="48"/>
      <c r="B39" s="1">
        <v>2</v>
      </c>
      <c r="C39" s="25" t="s">
        <v>32</v>
      </c>
      <c r="D39" s="8" t="s">
        <v>33</v>
      </c>
      <c r="E39" s="18">
        <v>1564530.68</v>
      </c>
      <c r="F39" s="10">
        <v>2.2599999999999998</v>
      </c>
      <c r="G39" s="10">
        <f t="shared" si="17"/>
        <v>3535839.3367999997</v>
      </c>
      <c r="H39" s="11" t="s">
        <v>91</v>
      </c>
      <c r="I39" s="11">
        <v>2.68</v>
      </c>
      <c r="J39" s="11">
        <v>2.75</v>
      </c>
      <c r="K39" s="19">
        <v>3.02</v>
      </c>
      <c r="L39" s="19">
        <v>2.4500000000000002</v>
      </c>
      <c r="M39" s="19">
        <v>2.5</v>
      </c>
      <c r="N39" s="19"/>
      <c r="O39" s="13"/>
      <c r="P39" s="13">
        <v>2.7</v>
      </c>
      <c r="Q39" s="13">
        <v>2.8</v>
      </c>
      <c r="R39" s="13">
        <v>2.6</v>
      </c>
      <c r="S39" s="14">
        <f t="shared" si="18"/>
        <v>2.6875</v>
      </c>
      <c r="T39" s="15">
        <f t="shared" si="19"/>
        <v>0.17990076629710527</v>
      </c>
      <c r="U39" s="16">
        <f t="shared" ref="U39:U43" si="24">T39/S39</f>
        <v>6.6939820017527546E-2</v>
      </c>
      <c r="V39" s="17">
        <f t="shared" ref="V39:V43" si="25">SUM(S39,T39)</f>
        <v>2.8674007662971053</v>
      </c>
      <c r="W39" s="17">
        <f t="shared" ref="W39:W43" si="26">S39-T39</f>
        <v>2.5075992337028947</v>
      </c>
      <c r="X39" s="13">
        <v>2.69</v>
      </c>
      <c r="Y39" s="13">
        <f t="shared" si="23"/>
        <v>4208587.5291999998</v>
      </c>
    </row>
    <row r="40" spans="1:25" ht="25.5" x14ac:dyDescent="0.25">
      <c r="A40" s="36">
        <v>14</v>
      </c>
      <c r="B40" s="1">
        <v>1</v>
      </c>
      <c r="C40" s="25" t="s">
        <v>48</v>
      </c>
      <c r="D40" s="8" t="s">
        <v>33</v>
      </c>
      <c r="E40" s="8">
        <v>65</v>
      </c>
      <c r="F40" s="10">
        <v>20.23</v>
      </c>
      <c r="G40" s="10">
        <f t="shared" si="17"/>
        <v>1314.95</v>
      </c>
      <c r="H40" s="11" t="s">
        <v>98</v>
      </c>
      <c r="I40" s="11"/>
      <c r="J40" s="12"/>
      <c r="K40" s="13"/>
      <c r="L40" s="13"/>
      <c r="M40" s="13"/>
      <c r="N40" s="13"/>
      <c r="O40" s="13">
        <v>30.13</v>
      </c>
      <c r="P40" s="13">
        <v>22</v>
      </c>
      <c r="Q40" s="13">
        <v>25</v>
      </c>
      <c r="R40" s="13">
        <v>24</v>
      </c>
      <c r="S40" s="14">
        <f t="shared" si="18"/>
        <v>25.282499999999999</v>
      </c>
      <c r="T40" s="15">
        <f t="shared" si="19"/>
        <v>3.4639897517169453</v>
      </c>
      <c r="U40" s="16">
        <f t="shared" si="24"/>
        <v>0.13701136168167488</v>
      </c>
      <c r="V40" s="17">
        <f t="shared" si="25"/>
        <v>28.746489751716943</v>
      </c>
      <c r="W40" s="17">
        <f t="shared" si="26"/>
        <v>21.818510248283054</v>
      </c>
      <c r="X40" s="13">
        <v>25.28</v>
      </c>
      <c r="Y40" s="13">
        <f t="shared" si="23"/>
        <v>1643.2</v>
      </c>
    </row>
    <row r="41" spans="1:25" ht="25.5" x14ac:dyDescent="0.25">
      <c r="A41" s="36"/>
      <c r="B41" s="1">
        <v>2</v>
      </c>
      <c r="C41" s="25" t="s">
        <v>49</v>
      </c>
      <c r="D41" s="8" t="s">
        <v>53</v>
      </c>
      <c r="E41" s="8">
        <v>350</v>
      </c>
      <c r="F41" s="10">
        <v>24.63</v>
      </c>
      <c r="G41" s="10">
        <f t="shared" si="17"/>
        <v>8620.5</v>
      </c>
      <c r="H41" s="11" t="s">
        <v>99</v>
      </c>
      <c r="I41" s="12">
        <v>43</v>
      </c>
      <c r="J41" s="12">
        <v>45.87</v>
      </c>
      <c r="K41" s="19"/>
      <c r="L41" s="13"/>
      <c r="M41" s="13"/>
      <c r="N41" s="13"/>
      <c r="O41" s="13">
        <v>25.97</v>
      </c>
      <c r="P41" s="13">
        <v>28</v>
      </c>
      <c r="Q41" s="13">
        <v>32</v>
      </c>
      <c r="R41" s="13">
        <v>35</v>
      </c>
      <c r="S41" s="14">
        <f t="shared" si="18"/>
        <v>34.973333333333336</v>
      </c>
      <c r="T41" s="15">
        <f t="shared" si="19"/>
        <v>8.0211412321855082</v>
      </c>
      <c r="U41" s="16">
        <f t="shared" si="24"/>
        <v>0.22935020679142701</v>
      </c>
      <c r="V41" s="17">
        <f t="shared" si="25"/>
        <v>42.994474565518843</v>
      </c>
      <c r="W41" s="17">
        <f t="shared" si="26"/>
        <v>26.95219210114783</v>
      </c>
      <c r="X41" s="13">
        <v>34.97</v>
      </c>
      <c r="Y41" s="13">
        <f t="shared" si="23"/>
        <v>12239.5</v>
      </c>
    </row>
    <row r="42" spans="1:25" ht="38.25" x14ac:dyDescent="0.25">
      <c r="A42" s="36"/>
      <c r="B42" s="1">
        <v>3</v>
      </c>
      <c r="C42" s="25" t="s">
        <v>51</v>
      </c>
      <c r="D42" s="8" t="s">
        <v>53</v>
      </c>
      <c r="E42" s="8">
        <v>174</v>
      </c>
      <c r="F42" s="10">
        <v>28.91</v>
      </c>
      <c r="G42" s="10">
        <f t="shared" si="17"/>
        <v>5030.34</v>
      </c>
      <c r="H42" s="11" t="s">
        <v>100</v>
      </c>
      <c r="I42" s="12">
        <v>35</v>
      </c>
      <c r="J42" s="12"/>
      <c r="K42" s="13"/>
      <c r="L42" s="13"/>
      <c r="M42" s="13"/>
      <c r="N42" s="13"/>
      <c r="O42" s="13">
        <v>31.17</v>
      </c>
      <c r="P42" s="13">
        <v>35</v>
      </c>
      <c r="Q42" s="13">
        <v>38</v>
      </c>
      <c r="R42" s="13">
        <v>37</v>
      </c>
      <c r="S42" s="14">
        <f t="shared" si="18"/>
        <v>35.234000000000002</v>
      </c>
      <c r="T42" s="15">
        <f t="shared" si="19"/>
        <v>2.6170173862624599</v>
      </c>
      <c r="U42" s="16">
        <f t="shared" si="24"/>
        <v>7.4275341609310888E-2</v>
      </c>
      <c r="V42" s="17">
        <f t="shared" si="25"/>
        <v>37.851017386262463</v>
      </c>
      <c r="W42" s="17">
        <f t="shared" si="26"/>
        <v>32.616982613737541</v>
      </c>
      <c r="X42" s="13">
        <v>35.229999999999997</v>
      </c>
      <c r="Y42" s="13">
        <f t="shared" si="23"/>
        <v>6130.0199999999995</v>
      </c>
    </row>
    <row r="43" spans="1:25" ht="25.5" x14ac:dyDescent="0.25">
      <c r="A43" s="35"/>
      <c r="B43" s="1">
        <v>4</v>
      </c>
      <c r="C43" s="25" t="s">
        <v>55</v>
      </c>
      <c r="D43" s="8" t="s">
        <v>53</v>
      </c>
      <c r="E43" s="8">
        <v>390</v>
      </c>
      <c r="F43" s="10">
        <v>15.47</v>
      </c>
      <c r="G43" s="10">
        <f t="shared" si="17"/>
        <v>6033.3</v>
      </c>
      <c r="H43" s="11" t="s">
        <v>80</v>
      </c>
      <c r="I43" s="13">
        <v>28</v>
      </c>
      <c r="J43" s="12"/>
      <c r="K43" s="13"/>
      <c r="L43" s="13"/>
      <c r="M43" s="13"/>
      <c r="N43" s="13"/>
      <c r="O43" s="13"/>
      <c r="P43" s="13">
        <v>18</v>
      </c>
      <c r="Q43" s="13">
        <v>20</v>
      </c>
      <c r="R43" s="13">
        <v>22</v>
      </c>
      <c r="S43" s="14">
        <f t="shared" si="18"/>
        <v>22</v>
      </c>
      <c r="T43" s="15">
        <f t="shared" si="19"/>
        <v>4.3204937989385739</v>
      </c>
      <c r="U43" s="16">
        <f t="shared" si="24"/>
        <v>0.19638608176993519</v>
      </c>
      <c r="V43" s="17">
        <f t="shared" si="25"/>
        <v>26.320493798938575</v>
      </c>
      <c r="W43" s="17">
        <f t="shared" si="26"/>
        <v>17.679506201061425</v>
      </c>
      <c r="X43" s="19">
        <v>22</v>
      </c>
      <c r="Y43" s="13">
        <f t="shared" si="23"/>
        <v>8580</v>
      </c>
    </row>
    <row r="44" spans="1:25" ht="15" customHeight="1" x14ac:dyDescent="0.25">
      <c r="A44" s="45" t="s">
        <v>18</v>
      </c>
      <c r="B44" s="45"/>
      <c r="C44" s="46"/>
      <c r="D44" s="46"/>
      <c r="E44" s="46"/>
      <c r="F44" s="46"/>
      <c r="G44" s="22">
        <f>SUM(G38:G43)</f>
        <v>4448620.9143999992</v>
      </c>
      <c r="H44" s="56" t="s">
        <v>19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8"/>
      <c r="Y44" s="23">
        <f>SUM(Y38:Y43)</f>
        <v>5410578.2591999993</v>
      </c>
    </row>
    <row r="45" spans="1:25" ht="15" customHeight="1" x14ac:dyDescent="0.25">
      <c r="A45" s="33" t="s">
        <v>56</v>
      </c>
      <c r="B45" s="33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28.5" customHeight="1" x14ac:dyDescent="0.25">
      <c r="A46" s="34">
        <v>6</v>
      </c>
      <c r="B46" s="1">
        <v>1</v>
      </c>
      <c r="C46" s="20" t="s">
        <v>31</v>
      </c>
      <c r="D46" s="8" t="s">
        <v>33</v>
      </c>
      <c r="E46" s="9">
        <v>911220</v>
      </c>
      <c r="F46" s="10">
        <v>0.56999999999999995</v>
      </c>
      <c r="G46" s="10">
        <f t="shared" ref="G46:G50" si="27">PRODUCT(E46,F46)</f>
        <v>519395.39999999997</v>
      </c>
      <c r="H46" s="11" t="s">
        <v>89</v>
      </c>
      <c r="I46" s="12">
        <v>0.8</v>
      </c>
      <c r="J46" s="12">
        <v>0.59</v>
      </c>
      <c r="K46" s="13">
        <v>0.55000000000000004</v>
      </c>
      <c r="L46" s="13">
        <v>0.85</v>
      </c>
      <c r="M46" s="13">
        <v>0.92</v>
      </c>
      <c r="N46" s="13">
        <v>1</v>
      </c>
      <c r="O46" s="13"/>
      <c r="P46" s="13">
        <v>0.68</v>
      </c>
      <c r="Q46" s="13">
        <v>0.7</v>
      </c>
      <c r="R46" s="13">
        <v>0.72</v>
      </c>
      <c r="S46" s="14">
        <f t="shared" ref="S46:S50" si="28">AVERAGE(I46,J46,K46,L46,M46,N46,O46,P46,Q46,R46)</f>
        <v>0.7566666666666666</v>
      </c>
      <c r="T46" s="15">
        <f t="shared" ref="T46:T50" si="29">_xlfn.STDEV.S(I46,J46,K46,L46,M46,N46,O46,P46,Q46,R46)</f>
        <v>0.14891272611835488</v>
      </c>
      <c r="U46" s="16">
        <f t="shared" ref="U46" si="30">T46/S46</f>
        <v>0.1968009596277818</v>
      </c>
      <c r="V46" s="17">
        <f t="shared" ref="V46" si="31">SUM(S46,T46)</f>
        <v>0.90557939278502153</v>
      </c>
      <c r="W46" s="17">
        <f t="shared" ref="W46" si="32">S46-T46</f>
        <v>0.60775394054831167</v>
      </c>
      <c r="X46" s="13">
        <v>0.76</v>
      </c>
      <c r="Y46" s="13">
        <f t="shared" ref="Y46:Y50" si="33">PRODUCT(E46,X46)</f>
        <v>692527.2</v>
      </c>
    </row>
    <row r="47" spans="1:25" ht="20.25" customHeight="1" x14ac:dyDescent="0.25">
      <c r="A47" s="35"/>
      <c r="B47" s="1">
        <v>2</v>
      </c>
      <c r="C47" s="20" t="s">
        <v>39</v>
      </c>
      <c r="D47" s="8" t="s">
        <v>33</v>
      </c>
      <c r="E47" s="9">
        <v>604880</v>
      </c>
      <c r="F47" s="10">
        <v>2.2599999999999998</v>
      </c>
      <c r="G47" s="10">
        <f t="shared" si="27"/>
        <v>1367028.7999999998</v>
      </c>
      <c r="H47" s="11" t="s">
        <v>81</v>
      </c>
      <c r="I47" s="11">
        <v>2.68</v>
      </c>
      <c r="J47" s="11">
        <v>2.75</v>
      </c>
      <c r="K47" s="19">
        <v>3.02</v>
      </c>
      <c r="L47" s="19">
        <v>2.4500000000000002</v>
      </c>
      <c r="M47" s="19">
        <v>2.5</v>
      </c>
      <c r="N47" s="19"/>
      <c r="O47" s="13"/>
      <c r="P47" s="13">
        <v>2.7</v>
      </c>
      <c r="Q47" s="13">
        <v>2.9</v>
      </c>
      <c r="R47" s="13">
        <v>2.8</v>
      </c>
      <c r="S47" s="14">
        <f t="shared" si="28"/>
        <v>2.7249999999999996</v>
      </c>
      <c r="T47" s="15">
        <f t="shared" si="29"/>
        <v>0.19003759026646727</v>
      </c>
      <c r="U47" s="16">
        <f t="shared" ref="U47:U50" si="34">T47/S47</f>
        <v>6.973856523540084E-2</v>
      </c>
      <c r="V47" s="17">
        <f t="shared" ref="V47:V50" si="35">SUM(S47,T47)</f>
        <v>2.9150375902664667</v>
      </c>
      <c r="W47" s="17">
        <f t="shared" ref="W47:W50" si="36">S47-T47</f>
        <v>2.5349624097335326</v>
      </c>
      <c r="X47" s="13">
        <v>2.73</v>
      </c>
      <c r="Y47" s="13">
        <f t="shared" si="33"/>
        <v>1651322.4</v>
      </c>
    </row>
    <row r="48" spans="1:25" ht="26.25" customHeight="1" x14ac:dyDescent="0.25">
      <c r="A48" s="34">
        <v>12</v>
      </c>
      <c r="B48" s="1">
        <v>1</v>
      </c>
      <c r="C48" s="20" t="s">
        <v>31</v>
      </c>
      <c r="D48" s="8" t="s">
        <v>33</v>
      </c>
      <c r="E48" s="9">
        <v>12733</v>
      </c>
      <c r="F48" s="10">
        <v>0.56999999999999995</v>
      </c>
      <c r="G48" s="10">
        <f t="shared" si="27"/>
        <v>7257.8099999999995</v>
      </c>
      <c r="H48" s="11" t="s">
        <v>89</v>
      </c>
      <c r="I48" s="12">
        <v>0.8</v>
      </c>
      <c r="J48" s="12">
        <v>0.59</v>
      </c>
      <c r="K48" s="13">
        <v>0.55000000000000004</v>
      </c>
      <c r="L48" s="13">
        <v>0.85</v>
      </c>
      <c r="M48" s="13">
        <v>0.92</v>
      </c>
      <c r="N48" s="13">
        <v>1</v>
      </c>
      <c r="O48" s="13"/>
      <c r="P48" s="13">
        <v>0.68</v>
      </c>
      <c r="Q48" s="13">
        <v>0.7</v>
      </c>
      <c r="R48" s="13">
        <v>0.69</v>
      </c>
      <c r="S48" s="14">
        <f t="shared" si="28"/>
        <v>0.7533333333333333</v>
      </c>
      <c r="T48" s="15">
        <f t="shared" si="29"/>
        <v>0.15016657417681267</v>
      </c>
      <c r="U48" s="16">
        <f t="shared" si="34"/>
        <v>0.19933616041169824</v>
      </c>
      <c r="V48" s="17">
        <f t="shared" si="35"/>
        <v>0.90349990751014597</v>
      </c>
      <c r="W48" s="17">
        <f t="shared" si="36"/>
        <v>0.60316675915652063</v>
      </c>
      <c r="X48" s="13">
        <v>0.75</v>
      </c>
      <c r="Y48" s="13">
        <f t="shared" si="33"/>
        <v>9549.75</v>
      </c>
    </row>
    <row r="49" spans="1:25" ht="25.5" x14ac:dyDescent="0.25">
      <c r="A49" s="35"/>
      <c r="B49" s="1">
        <v>2</v>
      </c>
      <c r="C49" s="20" t="s">
        <v>39</v>
      </c>
      <c r="D49" s="8" t="s">
        <v>33</v>
      </c>
      <c r="E49" s="9">
        <v>340333</v>
      </c>
      <c r="F49" s="10">
        <v>2.2599999999999998</v>
      </c>
      <c r="G49" s="10">
        <f t="shared" si="27"/>
        <v>769152.58</v>
      </c>
      <c r="H49" s="11" t="s">
        <v>91</v>
      </c>
      <c r="I49" s="11">
        <v>2.68</v>
      </c>
      <c r="J49" s="11">
        <v>2.75</v>
      </c>
      <c r="K49" s="19">
        <v>3.02</v>
      </c>
      <c r="L49" s="19">
        <v>2.4500000000000002</v>
      </c>
      <c r="M49" s="19">
        <v>2.5</v>
      </c>
      <c r="N49" s="19"/>
      <c r="O49" s="13"/>
      <c r="P49" s="13">
        <v>2.7</v>
      </c>
      <c r="Q49" s="13">
        <v>2.9</v>
      </c>
      <c r="R49" s="13">
        <v>2.8</v>
      </c>
      <c r="S49" s="14">
        <f t="shared" si="28"/>
        <v>2.7249999999999996</v>
      </c>
      <c r="T49" s="15">
        <f t="shared" si="29"/>
        <v>0.19003759026646727</v>
      </c>
      <c r="U49" s="16">
        <f t="shared" si="34"/>
        <v>6.973856523540084E-2</v>
      </c>
      <c r="V49" s="17">
        <f t="shared" si="35"/>
        <v>2.9150375902664667</v>
      </c>
      <c r="W49" s="17">
        <f t="shared" si="36"/>
        <v>2.5349624097335326</v>
      </c>
      <c r="X49" s="13">
        <v>2.73</v>
      </c>
      <c r="Y49" s="13">
        <f t="shared" si="33"/>
        <v>929109.09</v>
      </c>
    </row>
    <row r="50" spans="1:25" ht="25.5" x14ac:dyDescent="0.25">
      <c r="A50" s="1">
        <v>16</v>
      </c>
      <c r="B50" s="1">
        <v>1</v>
      </c>
      <c r="C50" s="20" t="s">
        <v>57</v>
      </c>
      <c r="D50" s="8" t="s">
        <v>36</v>
      </c>
      <c r="E50" s="9">
        <v>12758</v>
      </c>
      <c r="F50" s="10">
        <v>27.74</v>
      </c>
      <c r="G50" s="10">
        <f t="shared" si="27"/>
        <v>353906.92</v>
      </c>
      <c r="H50" s="11" t="s">
        <v>94</v>
      </c>
      <c r="I50" s="12">
        <v>25.85</v>
      </c>
      <c r="J50" s="12">
        <v>20.420000000000002</v>
      </c>
      <c r="K50" s="13">
        <v>19.78</v>
      </c>
      <c r="L50" s="13"/>
      <c r="M50" s="13"/>
      <c r="N50" s="13"/>
      <c r="O50" s="13"/>
      <c r="P50" s="13">
        <v>32</v>
      </c>
      <c r="Q50" s="13">
        <v>35</v>
      </c>
      <c r="R50" s="13">
        <v>34</v>
      </c>
      <c r="S50" s="14">
        <f t="shared" si="28"/>
        <v>27.841666666666669</v>
      </c>
      <c r="T50" s="15">
        <f t="shared" si="29"/>
        <v>6.7896521756763404</v>
      </c>
      <c r="U50" s="16">
        <f t="shared" si="34"/>
        <v>0.24386658517843782</v>
      </c>
      <c r="V50" s="17">
        <f t="shared" si="35"/>
        <v>34.631318842343006</v>
      </c>
      <c r="W50" s="17">
        <f t="shared" si="36"/>
        <v>21.052014490990327</v>
      </c>
      <c r="X50" s="13">
        <v>27.84</v>
      </c>
      <c r="Y50" s="13">
        <f t="shared" si="33"/>
        <v>355182.72</v>
      </c>
    </row>
    <row r="51" spans="1:25" ht="15" customHeight="1" x14ac:dyDescent="0.25">
      <c r="A51" s="45" t="s">
        <v>20</v>
      </c>
      <c r="B51" s="45"/>
      <c r="C51" s="46"/>
      <c r="D51" s="46"/>
      <c r="E51" s="46"/>
      <c r="F51" s="46"/>
      <c r="G51" s="22">
        <f>SUM(G46,G47,G48,G49,G50)</f>
        <v>3016741.51</v>
      </c>
      <c r="H51" s="56" t="s">
        <v>21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8"/>
      <c r="Y51" s="23">
        <f>SUM(Y46,Y47,Y48,Y49,Y50)</f>
        <v>3637691.1599999992</v>
      </c>
    </row>
    <row r="52" spans="1:25" ht="15" customHeight="1" x14ac:dyDescent="0.25">
      <c r="A52" s="33" t="s">
        <v>58</v>
      </c>
      <c r="B52" s="33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25.5" x14ac:dyDescent="0.25">
      <c r="A53" s="34">
        <v>7</v>
      </c>
      <c r="B53" s="1">
        <v>1</v>
      </c>
      <c r="C53" s="20" t="s">
        <v>40</v>
      </c>
      <c r="D53" s="8" t="s">
        <v>36</v>
      </c>
      <c r="E53" s="8">
        <v>914</v>
      </c>
      <c r="F53" s="10">
        <v>80</v>
      </c>
      <c r="G53" s="10">
        <f t="shared" ref="G53:G59" si="37">PRODUCT(E53,F53)</f>
        <v>73120</v>
      </c>
      <c r="H53" s="11" t="s">
        <v>88</v>
      </c>
      <c r="I53" s="12">
        <v>95.5</v>
      </c>
      <c r="J53" s="11">
        <v>85</v>
      </c>
      <c r="K53" s="19"/>
      <c r="L53" s="19"/>
      <c r="M53" s="13"/>
      <c r="N53" s="13"/>
      <c r="O53" s="13"/>
      <c r="P53" s="13">
        <v>85</v>
      </c>
      <c r="Q53" s="13">
        <v>87</v>
      </c>
      <c r="R53" s="13">
        <v>86</v>
      </c>
      <c r="S53" s="14">
        <f t="shared" ref="S53:S59" si="38">AVERAGE(I53,J53,K53,L53,M53,N53,O53,P53,Q53,R53)</f>
        <v>87.7</v>
      </c>
      <c r="T53" s="15">
        <f t="shared" ref="T53:T59" si="39">_xlfn.STDEV.S(I53,J53,K53,L53,M53,N53,O53,P53,Q53,R53)</f>
        <v>4.4384682042344297</v>
      </c>
      <c r="U53" s="16">
        <f t="shared" ref="U53" si="40">T53/S53</f>
        <v>5.0609671656036824E-2</v>
      </c>
      <c r="V53" s="17">
        <f t="shared" ref="V53" si="41">SUM(S53,T53)</f>
        <v>92.138468204234428</v>
      </c>
      <c r="W53" s="17">
        <f t="shared" ref="W53" si="42">S53-T53</f>
        <v>83.261531795765578</v>
      </c>
      <c r="X53" s="13">
        <v>87.7</v>
      </c>
      <c r="Y53" s="13">
        <f t="shared" ref="Y53:Y59" si="43">PRODUCT(E53,X53)</f>
        <v>80157.8</v>
      </c>
    </row>
    <row r="54" spans="1:25" ht="25.5" x14ac:dyDescent="0.25">
      <c r="A54" s="36"/>
      <c r="B54" s="1">
        <v>2</v>
      </c>
      <c r="C54" s="20" t="s">
        <v>35</v>
      </c>
      <c r="D54" s="8" t="s">
        <v>36</v>
      </c>
      <c r="E54" s="8">
        <v>374</v>
      </c>
      <c r="F54" s="10">
        <v>50</v>
      </c>
      <c r="G54" s="10">
        <f t="shared" si="37"/>
        <v>18700</v>
      </c>
      <c r="H54" s="11" t="s">
        <v>87</v>
      </c>
      <c r="I54" s="12">
        <v>75</v>
      </c>
      <c r="J54" s="11">
        <v>85</v>
      </c>
      <c r="K54" s="13"/>
      <c r="L54" s="13"/>
      <c r="M54" s="13"/>
      <c r="N54" s="13"/>
      <c r="O54" s="13"/>
      <c r="P54" s="13">
        <v>60</v>
      </c>
      <c r="Q54" s="13">
        <v>64</v>
      </c>
      <c r="R54" s="13">
        <v>62</v>
      </c>
      <c r="S54" s="14">
        <f t="shared" si="38"/>
        <v>69.2</v>
      </c>
      <c r="T54" s="15">
        <f t="shared" si="39"/>
        <v>10.568822072492271</v>
      </c>
      <c r="U54" s="16">
        <f t="shared" ref="U54:U59" si="44">T54/S54</f>
        <v>0.15272864266607328</v>
      </c>
      <c r="V54" s="17">
        <f t="shared" ref="V54:V59" si="45">SUM(S54,T54)</f>
        <v>79.76882207249227</v>
      </c>
      <c r="W54" s="17">
        <f t="shared" ref="W54:W59" si="46">S54-T54</f>
        <v>58.631177927507736</v>
      </c>
      <c r="X54" s="13">
        <v>69.2</v>
      </c>
      <c r="Y54" s="13">
        <f t="shared" si="43"/>
        <v>25880.799999999999</v>
      </c>
    </row>
    <row r="55" spans="1:25" ht="38.25" x14ac:dyDescent="0.25">
      <c r="A55" s="36"/>
      <c r="B55" s="1">
        <v>3</v>
      </c>
      <c r="C55" s="20" t="s">
        <v>42</v>
      </c>
      <c r="D55" s="8" t="s">
        <v>36</v>
      </c>
      <c r="E55" s="9">
        <v>1224</v>
      </c>
      <c r="F55" s="10">
        <v>102.12</v>
      </c>
      <c r="G55" s="10">
        <f t="shared" si="37"/>
        <v>124994.88</v>
      </c>
      <c r="H55" s="11" t="s">
        <v>92</v>
      </c>
      <c r="I55" s="12">
        <v>226.99</v>
      </c>
      <c r="J55" s="12">
        <v>120</v>
      </c>
      <c r="K55" s="13">
        <v>220</v>
      </c>
      <c r="L55" s="13">
        <v>219</v>
      </c>
      <c r="M55" s="13">
        <v>144</v>
      </c>
      <c r="N55" s="19"/>
      <c r="O55" s="13"/>
      <c r="P55" s="13">
        <v>112</v>
      </c>
      <c r="Q55" s="13">
        <v>120</v>
      </c>
      <c r="R55" s="13">
        <v>115</v>
      </c>
      <c r="S55" s="14">
        <f t="shared" si="38"/>
        <v>159.62375</v>
      </c>
      <c r="T55" s="15">
        <f t="shared" si="39"/>
        <v>52.579908693476114</v>
      </c>
      <c r="U55" s="16">
        <f t="shared" si="44"/>
        <v>0.32939903174481311</v>
      </c>
      <c r="V55" s="17">
        <f t="shared" si="45"/>
        <v>212.20365869347611</v>
      </c>
      <c r="W55" s="17">
        <f t="shared" si="46"/>
        <v>107.04384130652389</v>
      </c>
      <c r="X55" s="13">
        <v>159.62</v>
      </c>
      <c r="Y55" s="13">
        <f t="shared" si="43"/>
        <v>195374.88</v>
      </c>
    </row>
    <row r="56" spans="1:25" ht="38.25" x14ac:dyDescent="0.25">
      <c r="A56" s="35"/>
      <c r="B56" s="1">
        <v>4</v>
      </c>
      <c r="C56" s="20" t="s">
        <v>37</v>
      </c>
      <c r="D56" s="8" t="s">
        <v>36</v>
      </c>
      <c r="E56" s="8">
        <v>147</v>
      </c>
      <c r="F56" s="10">
        <v>40</v>
      </c>
      <c r="G56" s="10">
        <f t="shared" si="37"/>
        <v>5880</v>
      </c>
      <c r="H56" s="11" t="s">
        <v>90</v>
      </c>
      <c r="I56" s="13">
        <v>74.599999999999994</v>
      </c>
      <c r="J56" s="13">
        <v>75</v>
      </c>
      <c r="K56" s="13">
        <v>87</v>
      </c>
      <c r="L56" s="13">
        <v>78</v>
      </c>
      <c r="M56" s="13"/>
      <c r="N56" s="13"/>
      <c r="O56" s="13"/>
      <c r="P56" s="13">
        <v>48</v>
      </c>
      <c r="Q56" s="13">
        <v>52</v>
      </c>
      <c r="R56" s="13">
        <v>50</v>
      </c>
      <c r="S56" s="14">
        <f t="shared" si="38"/>
        <v>66.371428571428581</v>
      </c>
      <c r="T56" s="15">
        <f t="shared" si="39"/>
        <v>15.890218614576922</v>
      </c>
      <c r="U56" s="16">
        <f t="shared" si="44"/>
        <v>0.23941353917787009</v>
      </c>
      <c r="V56" s="17">
        <f t="shared" si="45"/>
        <v>82.261647186005504</v>
      </c>
      <c r="W56" s="17">
        <f t="shared" si="46"/>
        <v>50.481209956851657</v>
      </c>
      <c r="X56" s="13">
        <v>66.37</v>
      </c>
      <c r="Y56" s="13">
        <f t="shared" si="43"/>
        <v>9756.3900000000012</v>
      </c>
    </row>
    <row r="57" spans="1:25" ht="25.5" x14ac:dyDescent="0.25">
      <c r="A57" s="34">
        <v>18</v>
      </c>
      <c r="B57" s="1">
        <v>1</v>
      </c>
      <c r="C57" s="20" t="s">
        <v>40</v>
      </c>
      <c r="D57" s="8" t="s">
        <v>36</v>
      </c>
      <c r="E57" s="9">
        <v>4660</v>
      </c>
      <c r="F57" s="10">
        <v>70</v>
      </c>
      <c r="G57" s="10">
        <f t="shared" si="37"/>
        <v>326200</v>
      </c>
      <c r="H57" s="11" t="s">
        <v>88</v>
      </c>
      <c r="I57" s="12">
        <v>95.5</v>
      </c>
      <c r="J57" s="11">
        <v>85</v>
      </c>
      <c r="K57" s="19"/>
      <c r="L57" s="19"/>
      <c r="M57" s="13"/>
      <c r="N57" s="13"/>
      <c r="O57" s="13"/>
      <c r="P57" s="13">
        <v>78</v>
      </c>
      <c r="Q57" s="13">
        <v>80</v>
      </c>
      <c r="R57" s="13">
        <v>82</v>
      </c>
      <c r="S57" s="14">
        <f t="shared" si="38"/>
        <v>84.1</v>
      </c>
      <c r="T57" s="15">
        <f t="shared" si="39"/>
        <v>6.8774995456197585</v>
      </c>
      <c r="U57" s="16">
        <f t="shared" si="44"/>
        <v>8.1777640257072043E-2</v>
      </c>
      <c r="V57" s="17">
        <f t="shared" si="45"/>
        <v>90.97749954561975</v>
      </c>
      <c r="W57" s="17">
        <f t="shared" si="46"/>
        <v>77.222500454380238</v>
      </c>
      <c r="X57" s="13">
        <v>84.1</v>
      </c>
      <c r="Y57" s="13">
        <f t="shared" si="43"/>
        <v>391906</v>
      </c>
    </row>
    <row r="58" spans="1:25" ht="38.25" x14ac:dyDescent="0.25">
      <c r="A58" s="36"/>
      <c r="B58" s="1">
        <v>2</v>
      </c>
      <c r="C58" s="20" t="s">
        <v>59</v>
      </c>
      <c r="D58" s="8" t="s">
        <v>36</v>
      </c>
      <c r="E58" s="9">
        <v>163932</v>
      </c>
      <c r="F58" s="10">
        <v>115.69</v>
      </c>
      <c r="G58" s="10">
        <f t="shared" si="37"/>
        <v>18965293.079999998</v>
      </c>
      <c r="H58" s="11" t="s">
        <v>92</v>
      </c>
      <c r="I58" s="12">
        <v>226.99</v>
      </c>
      <c r="J58" s="12">
        <v>120</v>
      </c>
      <c r="K58" s="13">
        <v>220</v>
      </c>
      <c r="L58" s="13">
        <v>219</v>
      </c>
      <c r="M58" s="13">
        <v>144</v>
      </c>
      <c r="N58" s="19"/>
      <c r="O58" s="13"/>
      <c r="P58" s="13">
        <v>122</v>
      </c>
      <c r="Q58" s="13">
        <v>125</v>
      </c>
      <c r="R58" s="13">
        <v>124</v>
      </c>
      <c r="S58" s="14">
        <f t="shared" si="38"/>
        <v>162.62375</v>
      </c>
      <c r="T58" s="15">
        <f t="shared" si="39"/>
        <v>49.763135505684744</v>
      </c>
      <c r="U58" s="16">
        <f t="shared" si="44"/>
        <v>0.30600164801072871</v>
      </c>
      <c r="V58" s="17">
        <f t="shared" si="45"/>
        <v>212.38688550568475</v>
      </c>
      <c r="W58" s="17">
        <f t="shared" si="46"/>
        <v>112.86061449431526</v>
      </c>
      <c r="X58" s="13">
        <v>162.62</v>
      </c>
      <c r="Y58" s="13">
        <f t="shared" si="43"/>
        <v>26658621.84</v>
      </c>
    </row>
    <row r="59" spans="1:25" ht="38.25" x14ac:dyDescent="0.25">
      <c r="A59" s="35"/>
      <c r="B59" s="1">
        <v>3</v>
      </c>
      <c r="C59" s="20" t="s">
        <v>37</v>
      </c>
      <c r="D59" s="8" t="s">
        <v>36</v>
      </c>
      <c r="E59" s="9">
        <v>2175</v>
      </c>
      <c r="F59" s="10">
        <v>40</v>
      </c>
      <c r="G59" s="10">
        <f t="shared" si="37"/>
        <v>87000</v>
      </c>
      <c r="H59" s="11" t="s">
        <v>90</v>
      </c>
      <c r="I59" s="13">
        <v>74.599999999999994</v>
      </c>
      <c r="J59" s="13">
        <v>75</v>
      </c>
      <c r="K59" s="13">
        <v>87</v>
      </c>
      <c r="L59" s="13">
        <v>78</v>
      </c>
      <c r="M59" s="13"/>
      <c r="N59" s="13"/>
      <c r="O59" s="13"/>
      <c r="P59" s="13">
        <v>46</v>
      </c>
      <c r="Q59" s="13">
        <v>49</v>
      </c>
      <c r="R59" s="13">
        <v>45</v>
      </c>
      <c r="S59" s="14">
        <f t="shared" si="38"/>
        <v>64.94285714285715</v>
      </c>
      <c r="T59" s="15">
        <f t="shared" si="39"/>
        <v>17.616929087562038</v>
      </c>
      <c r="U59" s="16">
        <f t="shared" si="44"/>
        <v>0.27126815576976299</v>
      </c>
      <c r="V59" s="17">
        <f t="shared" si="45"/>
        <v>82.559786230419192</v>
      </c>
      <c r="W59" s="17">
        <f t="shared" si="46"/>
        <v>47.325928055295108</v>
      </c>
      <c r="X59" s="19">
        <v>64.94</v>
      </c>
      <c r="Y59" s="13">
        <f t="shared" si="43"/>
        <v>141244.5</v>
      </c>
    </row>
    <row r="60" spans="1:25" ht="15" customHeight="1" x14ac:dyDescent="0.25">
      <c r="A60" s="45" t="s">
        <v>22</v>
      </c>
      <c r="B60" s="45"/>
      <c r="C60" s="46"/>
      <c r="D60" s="46"/>
      <c r="E60" s="46"/>
      <c r="F60" s="46"/>
      <c r="G60" s="22">
        <f>SUM(G53:G59)</f>
        <v>19601187.959999997</v>
      </c>
      <c r="H60" s="56" t="s">
        <v>23</v>
      </c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23">
        <f>SUM(Y53:Y59)</f>
        <v>27502942.210000001</v>
      </c>
    </row>
    <row r="61" spans="1:25" ht="15" customHeight="1" x14ac:dyDescent="0.25">
      <c r="A61" s="33" t="s">
        <v>60</v>
      </c>
      <c r="B61" s="33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25.5" x14ac:dyDescent="0.25">
      <c r="A62" s="34">
        <v>8</v>
      </c>
      <c r="B62" s="1">
        <v>1</v>
      </c>
      <c r="C62" s="20" t="s">
        <v>47</v>
      </c>
      <c r="D62" s="8" t="s">
        <v>33</v>
      </c>
      <c r="E62" s="8">
        <v>40</v>
      </c>
      <c r="F62" s="10">
        <v>33.85</v>
      </c>
      <c r="G62" s="10">
        <f t="shared" ref="G62:G75" si="47">PRODUCT(E62,F62)</f>
        <v>1354</v>
      </c>
      <c r="H62" s="11" t="s">
        <v>97</v>
      </c>
      <c r="I62" s="12">
        <v>24</v>
      </c>
      <c r="J62" s="12"/>
      <c r="K62" s="13"/>
      <c r="L62" s="13"/>
      <c r="M62" s="13"/>
      <c r="N62" s="13"/>
      <c r="O62" s="13">
        <v>15.58</v>
      </c>
      <c r="P62" s="13">
        <v>36</v>
      </c>
      <c r="Q62" s="13">
        <v>38</v>
      </c>
      <c r="R62" s="13">
        <v>37</v>
      </c>
      <c r="S62" s="14">
        <f t="shared" ref="S62:S75" si="48">AVERAGE(I62,J62,K62,L62,M62,N62,O62,P62,Q62,R62)</f>
        <v>30.115999999999996</v>
      </c>
      <c r="T62" s="15">
        <f t="shared" ref="T62:T75" si="49">_xlfn.STDEV.S(I62,J62,K62,L62,M62,N62,O62,P62,Q62,R62)</f>
        <v>9.9104631576934921</v>
      </c>
      <c r="U62" s="16">
        <f t="shared" ref="U62" si="50">T62/S62</f>
        <v>0.32907634339532121</v>
      </c>
      <c r="V62" s="17">
        <f t="shared" ref="V62" si="51">SUM(S62,T62)</f>
        <v>40.026463157693485</v>
      </c>
      <c r="W62" s="17">
        <f t="shared" ref="W62" si="52">S62-T62</f>
        <v>20.205536842306504</v>
      </c>
      <c r="X62" s="19">
        <v>30.12</v>
      </c>
      <c r="Y62" s="13">
        <f t="shared" ref="Y62:Y75" si="53">PRODUCT(E62,X62)</f>
        <v>1204.8</v>
      </c>
    </row>
    <row r="63" spans="1:25" ht="25.5" x14ac:dyDescent="0.25">
      <c r="A63" s="36"/>
      <c r="B63" s="1">
        <v>2</v>
      </c>
      <c r="C63" s="20" t="s">
        <v>68</v>
      </c>
      <c r="D63" s="8" t="s">
        <v>33</v>
      </c>
      <c r="E63" s="8">
        <v>10</v>
      </c>
      <c r="F63" s="10">
        <v>30</v>
      </c>
      <c r="G63" s="10">
        <f t="shared" si="47"/>
        <v>300</v>
      </c>
      <c r="H63" s="11"/>
      <c r="I63" s="11"/>
      <c r="J63" s="12"/>
      <c r="K63" s="13"/>
      <c r="L63" s="13"/>
      <c r="M63" s="13"/>
      <c r="N63" s="13"/>
      <c r="O63" s="13"/>
      <c r="P63" s="13">
        <v>35</v>
      </c>
      <c r="Q63" s="13">
        <v>38</v>
      </c>
      <c r="R63" s="13">
        <v>39</v>
      </c>
      <c r="S63" s="14">
        <f t="shared" si="48"/>
        <v>37.333333333333336</v>
      </c>
      <c r="T63" s="15">
        <f t="shared" si="49"/>
        <v>2.0816659994661326</v>
      </c>
      <c r="U63" s="16">
        <f t="shared" ref="U63:U75" si="54">T63/S63</f>
        <v>5.5758910699985689E-2</v>
      </c>
      <c r="V63" s="17">
        <f t="shared" ref="V63:V75" si="55">SUM(S63,T63)</f>
        <v>39.414999332799468</v>
      </c>
      <c r="W63" s="17">
        <f t="shared" ref="W63:W75" si="56">S63-T63</f>
        <v>35.251667333867204</v>
      </c>
      <c r="X63" s="19">
        <v>37.33</v>
      </c>
      <c r="Y63" s="13">
        <f t="shared" si="53"/>
        <v>373.29999999999995</v>
      </c>
    </row>
    <row r="64" spans="1:25" ht="25.5" x14ac:dyDescent="0.25">
      <c r="A64" s="36"/>
      <c r="B64" s="1">
        <v>3</v>
      </c>
      <c r="C64" s="20" t="s">
        <v>48</v>
      </c>
      <c r="D64" s="8" t="s">
        <v>33</v>
      </c>
      <c r="E64" s="8">
        <v>10</v>
      </c>
      <c r="F64" s="10">
        <v>21.4</v>
      </c>
      <c r="G64" s="10">
        <f t="shared" si="47"/>
        <v>214</v>
      </c>
      <c r="H64" s="11" t="s">
        <v>98</v>
      </c>
      <c r="I64" s="11"/>
      <c r="J64" s="12"/>
      <c r="K64" s="13"/>
      <c r="L64" s="13"/>
      <c r="M64" s="13"/>
      <c r="N64" s="13"/>
      <c r="O64" s="13">
        <v>30.13</v>
      </c>
      <c r="P64" s="13">
        <v>24</v>
      </c>
      <c r="Q64" s="13">
        <v>27</v>
      </c>
      <c r="R64" s="13">
        <v>39</v>
      </c>
      <c r="S64" s="14">
        <f t="shared" si="48"/>
        <v>30.032499999999999</v>
      </c>
      <c r="T64" s="15">
        <f t="shared" si="49"/>
        <v>6.4810666560374139</v>
      </c>
      <c r="U64" s="16">
        <f t="shared" si="54"/>
        <v>0.21580176995046746</v>
      </c>
      <c r="V64" s="17">
        <f t="shared" si="55"/>
        <v>36.513566656037412</v>
      </c>
      <c r="W64" s="17">
        <f t="shared" si="56"/>
        <v>23.551433343962586</v>
      </c>
      <c r="X64" s="19">
        <v>30.03</v>
      </c>
      <c r="Y64" s="13">
        <f t="shared" si="53"/>
        <v>300.3</v>
      </c>
    </row>
    <row r="65" spans="1:25" ht="25.5" x14ac:dyDescent="0.25">
      <c r="A65" s="36"/>
      <c r="B65" s="1">
        <v>4</v>
      </c>
      <c r="C65" s="20" t="s">
        <v>62</v>
      </c>
      <c r="D65" s="8" t="s">
        <v>33</v>
      </c>
      <c r="E65" s="8">
        <v>10</v>
      </c>
      <c r="F65" s="10">
        <v>21.4</v>
      </c>
      <c r="G65" s="10">
        <f t="shared" si="47"/>
        <v>214</v>
      </c>
      <c r="H65" s="11" t="s">
        <v>98</v>
      </c>
      <c r="I65" s="11"/>
      <c r="J65" s="12"/>
      <c r="K65" s="13"/>
      <c r="L65" s="13"/>
      <c r="M65" s="13"/>
      <c r="N65" s="13"/>
      <c r="O65" s="13">
        <v>30.13</v>
      </c>
      <c r="P65" s="13">
        <v>24</v>
      </c>
      <c r="Q65" s="13">
        <v>27</v>
      </c>
      <c r="R65" s="13">
        <v>30</v>
      </c>
      <c r="S65" s="14">
        <f t="shared" si="48"/>
        <v>27.782499999999999</v>
      </c>
      <c r="T65" s="15">
        <f t="shared" si="49"/>
        <v>2.9067550636405537</v>
      </c>
      <c r="U65" s="16">
        <f t="shared" si="54"/>
        <v>0.1046253959737444</v>
      </c>
      <c r="V65" s="17">
        <f t="shared" si="55"/>
        <v>30.689255063640552</v>
      </c>
      <c r="W65" s="17">
        <f t="shared" si="56"/>
        <v>24.875744936359446</v>
      </c>
      <c r="X65" s="19">
        <v>27.78</v>
      </c>
      <c r="Y65" s="13">
        <f t="shared" si="53"/>
        <v>277.8</v>
      </c>
    </row>
    <row r="66" spans="1:25" ht="25.5" x14ac:dyDescent="0.25">
      <c r="A66" s="36"/>
      <c r="B66" s="1">
        <v>5</v>
      </c>
      <c r="C66" s="20" t="s">
        <v>49</v>
      </c>
      <c r="D66" s="8" t="s">
        <v>53</v>
      </c>
      <c r="E66" s="8">
        <v>200</v>
      </c>
      <c r="F66" s="10">
        <v>26.07</v>
      </c>
      <c r="G66" s="10">
        <f t="shared" si="47"/>
        <v>5214</v>
      </c>
      <c r="H66" s="11" t="s">
        <v>99</v>
      </c>
      <c r="I66" s="12">
        <v>43</v>
      </c>
      <c r="J66" s="12">
        <v>45.87</v>
      </c>
      <c r="K66" s="19"/>
      <c r="L66" s="13"/>
      <c r="M66" s="13"/>
      <c r="N66" s="13"/>
      <c r="O66" s="13">
        <v>25.97</v>
      </c>
      <c r="P66" s="13">
        <v>30</v>
      </c>
      <c r="Q66" s="13">
        <v>32</v>
      </c>
      <c r="R66" s="13">
        <v>35</v>
      </c>
      <c r="S66" s="14">
        <f t="shared" si="48"/>
        <v>35.306666666666665</v>
      </c>
      <c r="T66" s="15">
        <f t="shared" si="49"/>
        <v>7.7088719451464724</v>
      </c>
      <c r="U66" s="16">
        <f t="shared" si="54"/>
        <v>0.21834040630135404</v>
      </c>
      <c r="V66" s="17">
        <f t="shared" si="55"/>
        <v>43.015538611813135</v>
      </c>
      <c r="W66" s="17">
        <f t="shared" si="56"/>
        <v>27.597794721520192</v>
      </c>
      <c r="X66" s="19">
        <v>35.31</v>
      </c>
      <c r="Y66" s="13">
        <f t="shared" si="53"/>
        <v>7062</v>
      </c>
    </row>
    <row r="67" spans="1:25" ht="38.25" x14ac:dyDescent="0.25">
      <c r="A67" s="36"/>
      <c r="B67" s="1">
        <v>6</v>
      </c>
      <c r="C67" s="20" t="s">
        <v>61</v>
      </c>
      <c r="D67" s="8" t="s">
        <v>53</v>
      </c>
      <c r="E67" s="8">
        <v>200</v>
      </c>
      <c r="F67" s="10">
        <v>30.58</v>
      </c>
      <c r="G67" s="10">
        <f t="shared" si="47"/>
        <v>6116</v>
      </c>
      <c r="H67" s="11" t="s">
        <v>100</v>
      </c>
      <c r="I67" s="12">
        <v>35</v>
      </c>
      <c r="J67" s="12"/>
      <c r="K67" s="13"/>
      <c r="L67" s="13"/>
      <c r="M67" s="13"/>
      <c r="N67" s="13"/>
      <c r="O67" s="13">
        <v>31.17</v>
      </c>
      <c r="P67" s="13">
        <v>35</v>
      </c>
      <c r="Q67" s="13">
        <v>37</v>
      </c>
      <c r="R67" s="13">
        <v>38</v>
      </c>
      <c r="S67" s="14">
        <f t="shared" si="48"/>
        <v>35.234000000000002</v>
      </c>
      <c r="T67" s="15">
        <f t="shared" si="49"/>
        <v>2.6170173862624599</v>
      </c>
      <c r="U67" s="16">
        <f t="shared" si="54"/>
        <v>7.4275341609310888E-2</v>
      </c>
      <c r="V67" s="17">
        <f t="shared" si="55"/>
        <v>37.851017386262463</v>
      </c>
      <c r="W67" s="17">
        <f t="shared" si="56"/>
        <v>32.616982613737541</v>
      </c>
      <c r="X67" s="19">
        <v>35.229999999999997</v>
      </c>
      <c r="Y67" s="13">
        <f t="shared" si="53"/>
        <v>7045.9999999999991</v>
      </c>
    </row>
    <row r="68" spans="1:25" ht="25.5" x14ac:dyDescent="0.25">
      <c r="A68" s="35"/>
      <c r="B68" s="1">
        <v>7</v>
      </c>
      <c r="C68" s="20" t="s">
        <v>50</v>
      </c>
      <c r="D68" s="8" t="s">
        <v>53</v>
      </c>
      <c r="E68" s="9">
        <v>2400</v>
      </c>
      <c r="F68" s="10">
        <v>16.37</v>
      </c>
      <c r="G68" s="10">
        <f t="shared" si="47"/>
        <v>39288</v>
      </c>
      <c r="H68" s="11" t="s">
        <v>80</v>
      </c>
      <c r="I68" s="13">
        <v>28</v>
      </c>
      <c r="J68" s="12"/>
      <c r="K68" s="13"/>
      <c r="L68" s="13"/>
      <c r="M68" s="13"/>
      <c r="N68" s="13"/>
      <c r="O68" s="13"/>
      <c r="P68" s="13">
        <v>21</v>
      </c>
      <c r="Q68" s="13">
        <v>24</v>
      </c>
      <c r="R68" s="13">
        <v>25</v>
      </c>
      <c r="S68" s="14">
        <f t="shared" si="48"/>
        <v>24.5</v>
      </c>
      <c r="T68" s="15">
        <f t="shared" si="49"/>
        <v>2.8867513459481291</v>
      </c>
      <c r="U68" s="16">
        <f t="shared" si="54"/>
        <v>0.11782658554890323</v>
      </c>
      <c r="V68" s="17">
        <f t="shared" si="55"/>
        <v>27.386751345948127</v>
      </c>
      <c r="W68" s="17">
        <f t="shared" si="56"/>
        <v>21.613248654051873</v>
      </c>
      <c r="X68" s="19">
        <v>24.5</v>
      </c>
      <c r="Y68" s="13">
        <f t="shared" si="53"/>
        <v>58800</v>
      </c>
    </row>
    <row r="69" spans="1:25" ht="25.5" x14ac:dyDescent="0.25">
      <c r="A69" s="34">
        <v>10</v>
      </c>
      <c r="B69" s="1">
        <v>1</v>
      </c>
      <c r="C69" s="20" t="s">
        <v>40</v>
      </c>
      <c r="D69" s="8" t="s">
        <v>36</v>
      </c>
      <c r="E69" s="18">
        <v>2367.31</v>
      </c>
      <c r="F69" s="30">
        <v>48.919899999999998</v>
      </c>
      <c r="G69" s="10">
        <f t="shared" si="47"/>
        <v>115808.56846899999</v>
      </c>
      <c r="H69" s="11" t="s">
        <v>88</v>
      </c>
      <c r="I69" s="12">
        <v>95.5</v>
      </c>
      <c r="J69" s="11">
        <v>85</v>
      </c>
      <c r="K69" s="19"/>
      <c r="L69" s="19"/>
      <c r="M69" s="13"/>
      <c r="N69" s="13"/>
      <c r="O69" s="13"/>
      <c r="P69" s="13">
        <v>51</v>
      </c>
      <c r="Q69" s="13">
        <v>55</v>
      </c>
      <c r="R69" s="13">
        <v>54</v>
      </c>
      <c r="S69" s="14">
        <f t="shared" si="48"/>
        <v>68.099999999999994</v>
      </c>
      <c r="T69" s="15">
        <f t="shared" si="49"/>
        <v>20.610676844781207</v>
      </c>
      <c r="U69" s="16">
        <f t="shared" si="54"/>
        <v>0.30265311078973872</v>
      </c>
      <c r="V69" s="17">
        <f t="shared" si="55"/>
        <v>88.710676844781204</v>
      </c>
      <c r="W69" s="17">
        <f t="shared" si="56"/>
        <v>47.489323155218784</v>
      </c>
      <c r="X69" s="19">
        <v>68.099999999999994</v>
      </c>
      <c r="Y69" s="13">
        <f t="shared" si="53"/>
        <v>161213.81099999999</v>
      </c>
    </row>
    <row r="70" spans="1:25" ht="38.25" x14ac:dyDescent="0.25">
      <c r="A70" s="36"/>
      <c r="B70" s="1">
        <v>2</v>
      </c>
      <c r="C70" s="20" t="s">
        <v>59</v>
      </c>
      <c r="D70" s="8" t="s">
        <v>36</v>
      </c>
      <c r="E70" s="8">
        <v>149.36000000000001</v>
      </c>
      <c r="F70" s="30">
        <v>100.3899</v>
      </c>
      <c r="G70" s="10">
        <f t="shared" si="47"/>
        <v>14994.235464000001</v>
      </c>
      <c r="H70" s="11" t="s">
        <v>92</v>
      </c>
      <c r="I70" s="12">
        <v>226.99</v>
      </c>
      <c r="J70" s="12">
        <v>120</v>
      </c>
      <c r="K70" s="13">
        <v>220</v>
      </c>
      <c r="L70" s="13">
        <v>219</v>
      </c>
      <c r="M70" s="13">
        <v>144</v>
      </c>
      <c r="N70" s="19"/>
      <c r="O70" s="13"/>
      <c r="P70" s="13">
        <v>110</v>
      </c>
      <c r="Q70" s="13">
        <v>115</v>
      </c>
      <c r="R70" s="13">
        <v>112</v>
      </c>
      <c r="S70" s="14">
        <f t="shared" si="48"/>
        <v>158.37375</v>
      </c>
      <c r="T70" s="15">
        <f t="shared" si="49"/>
        <v>53.762045278244386</v>
      </c>
      <c r="U70" s="16">
        <f t="shared" si="54"/>
        <v>0.3394631072273302</v>
      </c>
      <c r="V70" s="17">
        <f t="shared" si="55"/>
        <v>212.13579527824439</v>
      </c>
      <c r="W70" s="17">
        <f t="shared" si="56"/>
        <v>104.61170472175561</v>
      </c>
      <c r="X70" s="19">
        <v>158.37</v>
      </c>
      <c r="Y70" s="13">
        <f t="shared" si="53"/>
        <v>23654.143200000002</v>
      </c>
    </row>
    <row r="71" spans="1:25" ht="38.25" x14ac:dyDescent="0.25">
      <c r="A71" s="35"/>
      <c r="B71" s="1">
        <v>3</v>
      </c>
      <c r="C71" s="20" t="s">
        <v>37</v>
      </c>
      <c r="D71" s="8" t="s">
        <v>36</v>
      </c>
      <c r="E71" s="8">
        <v>3.415</v>
      </c>
      <c r="F71" s="30">
        <v>50.927999999999997</v>
      </c>
      <c r="G71" s="10">
        <f t="shared" si="47"/>
        <v>173.91911999999999</v>
      </c>
      <c r="H71" s="11" t="s">
        <v>90</v>
      </c>
      <c r="I71" s="13">
        <v>74.599999999999994</v>
      </c>
      <c r="J71" s="13">
        <v>75</v>
      </c>
      <c r="K71" s="13">
        <v>87</v>
      </c>
      <c r="L71" s="13">
        <v>78</v>
      </c>
      <c r="M71" s="13"/>
      <c r="N71" s="13"/>
      <c r="O71" s="13"/>
      <c r="P71" s="13">
        <v>56</v>
      </c>
      <c r="Q71" s="13">
        <v>59</v>
      </c>
      <c r="R71" s="13">
        <v>57</v>
      </c>
      <c r="S71" s="14">
        <f t="shared" si="48"/>
        <v>69.51428571428572</v>
      </c>
      <c r="T71" s="15">
        <f t="shared" si="49"/>
        <v>12.134719962629093</v>
      </c>
      <c r="U71" s="16">
        <f t="shared" si="54"/>
        <v>0.17456440554542468</v>
      </c>
      <c r="V71" s="17">
        <f t="shared" si="55"/>
        <v>81.649005676914811</v>
      </c>
      <c r="W71" s="17">
        <f t="shared" si="56"/>
        <v>57.379565751656628</v>
      </c>
      <c r="X71" s="19">
        <v>69.510000000000005</v>
      </c>
      <c r="Y71" s="13">
        <f t="shared" si="53"/>
        <v>237.37665000000001</v>
      </c>
    </row>
    <row r="72" spans="1:25" ht="25.5" x14ac:dyDescent="0.25">
      <c r="A72" s="34">
        <v>19</v>
      </c>
      <c r="B72" s="1">
        <v>1</v>
      </c>
      <c r="C72" s="20" t="s">
        <v>62</v>
      </c>
      <c r="D72" s="8" t="s">
        <v>33</v>
      </c>
      <c r="E72" s="18">
        <v>1132.78</v>
      </c>
      <c r="F72" s="10">
        <v>20.32</v>
      </c>
      <c r="G72" s="10">
        <v>23018.080000000002</v>
      </c>
      <c r="H72" s="11" t="s">
        <v>101</v>
      </c>
      <c r="I72" s="12">
        <v>12</v>
      </c>
      <c r="J72" s="12"/>
      <c r="K72" s="13"/>
      <c r="L72" s="13"/>
      <c r="M72" s="13"/>
      <c r="N72" s="13"/>
      <c r="O72" s="13">
        <v>30.13</v>
      </c>
      <c r="P72" s="13">
        <v>23</v>
      </c>
      <c r="Q72" s="13">
        <v>28</v>
      </c>
      <c r="R72" s="13">
        <v>25</v>
      </c>
      <c r="S72" s="14">
        <f t="shared" si="48"/>
        <v>23.625999999999998</v>
      </c>
      <c r="T72" s="15">
        <f t="shared" si="49"/>
        <v>7.0511970614924673</v>
      </c>
      <c r="U72" s="16">
        <f t="shared" si="54"/>
        <v>0.29845073484688345</v>
      </c>
      <c r="V72" s="17">
        <f t="shared" si="55"/>
        <v>30.677197061492464</v>
      </c>
      <c r="W72" s="17">
        <f t="shared" si="56"/>
        <v>16.574802938507531</v>
      </c>
      <c r="X72" s="19">
        <v>23.63</v>
      </c>
      <c r="Y72" s="13">
        <f t="shared" si="53"/>
        <v>26767.591399999998</v>
      </c>
    </row>
    <row r="73" spans="1:25" ht="25.5" x14ac:dyDescent="0.25">
      <c r="A73" s="36"/>
      <c r="B73" s="1">
        <v>2</v>
      </c>
      <c r="C73" s="20" t="s">
        <v>63</v>
      </c>
      <c r="D73" s="8" t="s">
        <v>53</v>
      </c>
      <c r="E73" s="8">
        <v>308</v>
      </c>
      <c r="F73" s="10">
        <v>24.76</v>
      </c>
      <c r="G73" s="10">
        <f t="shared" si="47"/>
        <v>7626.0800000000008</v>
      </c>
      <c r="H73" s="11" t="s">
        <v>99</v>
      </c>
      <c r="I73" s="12">
        <v>43</v>
      </c>
      <c r="J73" s="12">
        <v>45.87</v>
      </c>
      <c r="K73" s="19"/>
      <c r="L73" s="13"/>
      <c r="M73" s="13"/>
      <c r="N73" s="13"/>
      <c r="O73" s="13">
        <v>25.97</v>
      </c>
      <c r="P73" s="13">
        <v>29</v>
      </c>
      <c r="Q73" s="13">
        <v>29</v>
      </c>
      <c r="R73" s="13">
        <v>30</v>
      </c>
      <c r="S73" s="14">
        <f t="shared" si="48"/>
        <v>33.806666666666665</v>
      </c>
      <c r="T73" s="15">
        <f t="shared" si="49"/>
        <v>8.3923004394901426</v>
      </c>
      <c r="U73" s="16">
        <f t="shared" si="54"/>
        <v>0.24824394910737951</v>
      </c>
      <c r="V73" s="17">
        <f t="shared" si="55"/>
        <v>42.198967106156807</v>
      </c>
      <c r="W73" s="17">
        <f t="shared" si="56"/>
        <v>25.414366227176522</v>
      </c>
      <c r="X73" s="19">
        <v>33.81</v>
      </c>
      <c r="Y73" s="13">
        <f t="shared" si="53"/>
        <v>10413.480000000001</v>
      </c>
    </row>
    <row r="74" spans="1:25" ht="47.25" customHeight="1" x14ac:dyDescent="0.25">
      <c r="A74" s="36"/>
      <c r="B74" s="1">
        <v>3</v>
      </c>
      <c r="C74" s="20" t="s">
        <v>51</v>
      </c>
      <c r="D74" s="8" t="s">
        <v>53</v>
      </c>
      <c r="E74" s="8">
        <v>124</v>
      </c>
      <c r="F74" s="10">
        <v>29.03</v>
      </c>
      <c r="G74" s="10">
        <f t="shared" si="47"/>
        <v>3599.7200000000003</v>
      </c>
      <c r="H74" s="11" t="s">
        <v>100</v>
      </c>
      <c r="I74" s="12">
        <v>35</v>
      </c>
      <c r="J74" s="12"/>
      <c r="K74" s="13"/>
      <c r="L74" s="13"/>
      <c r="M74" s="13"/>
      <c r="N74" s="13"/>
      <c r="O74" s="13">
        <v>31.17</v>
      </c>
      <c r="P74" s="13">
        <v>35</v>
      </c>
      <c r="Q74" s="13">
        <v>39</v>
      </c>
      <c r="R74" s="13">
        <v>36</v>
      </c>
      <c r="S74" s="14">
        <f t="shared" si="48"/>
        <v>35.234000000000002</v>
      </c>
      <c r="T74" s="15">
        <f t="shared" si="49"/>
        <v>2.8015674184284762</v>
      </c>
      <c r="U74" s="16">
        <f t="shared" si="54"/>
        <v>7.9513180973732084E-2</v>
      </c>
      <c r="V74" s="17">
        <f t="shared" si="55"/>
        <v>38.035567418428478</v>
      </c>
      <c r="W74" s="17">
        <f t="shared" si="56"/>
        <v>32.432432581571526</v>
      </c>
      <c r="X74" s="19">
        <v>35.229999999999997</v>
      </c>
      <c r="Y74" s="13">
        <f t="shared" si="53"/>
        <v>4368.5199999999995</v>
      </c>
    </row>
    <row r="75" spans="1:25" ht="25.5" x14ac:dyDescent="0.25">
      <c r="A75" s="35"/>
      <c r="B75" s="1">
        <v>4</v>
      </c>
      <c r="C75" s="20" t="s">
        <v>50</v>
      </c>
      <c r="D75" s="8" t="s">
        <v>53</v>
      </c>
      <c r="E75" s="8">
        <v>950</v>
      </c>
      <c r="F75" s="10">
        <v>15.53</v>
      </c>
      <c r="G75" s="10">
        <f t="shared" si="47"/>
        <v>14753.5</v>
      </c>
      <c r="H75" s="11" t="s">
        <v>80</v>
      </c>
      <c r="I75" s="13">
        <v>28</v>
      </c>
      <c r="J75" s="12"/>
      <c r="K75" s="13"/>
      <c r="L75" s="13"/>
      <c r="M75" s="13"/>
      <c r="N75" s="13"/>
      <c r="O75" s="13"/>
      <c r="P75" s="13">
        <v>22</v>
      </c>
      <c r="Q75" s="13">
        <v>25</v>
      </c>
      <c r="R75" s="13">
        <v>24</v>
      </c>
      <c r="S75" s="14">
        <f t="shared" si="48"/>
        <v>24.75</v>
      </c>
      <c r="T75" s="15">
        <f t="shared" si="49"/>
        <v>2.5</v>
      </c>
      <c r="U75" s="16">
        <f t="shared" si="54"/>
        <v>0.10101010101010101</v>
      </c>
      <c r="V75" s="17">
        <f t="shared" si="55"/>
        <v>27.25</v>
      </c>
      <c r="W75" s="17">
        <f t="shared" si="56"/>
        <v>22.25</v>
      </c>
      <c r="X75" s="13">
        <v>24.75</v>
      </c>
      <c r="Y75" s="13">
        <f t="shared" si="53"/>
        <v>23512.5</v>
      </c>
    </row>
    <row r="76" spans="1:25" ht="15" customHeight="1" x14ac:dyDescent="0.25">
      <c r="A76" s="45" t="s">
        <v>24</v>
      </c>
      <c r="B76" s="45"/>
      <c r="C76" s="46"/>
      <c r="D76" s="46"/>
      <c r="E76" s="46"/>
      <c r="F76" s="46"/>
      <c r="G76" s="22">
        <f>SUM(G62:G75)</f>
        <v>232674.103053</v>
      </c>
      <c r="H76" s="56" t="s">
        <v>79</v>
      </c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8"/>
      <c r="Y76" s="26">
        <f>SUM(Y62:Y75)</f>
        <v>325231.62224999996</v>
      </c>
    </row>
    <row r="77" spans="1:25" ht="15" customHeight="1" x14ac:dyDescent="0.25">
      <c r="A77" s="33" t="s">
        <v>66</v>
      </c>
      <c r="B77" s="33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25.5" x14ac:dyDescent="0.25">
      <c r="A78" s="34">
        <v>5</v>
      </c>
      <c r="B78" s="1">
        <v>1</v>
      </c>
      <c r="C78" s="25" t="s">
        <v>40</v>
      </c>
      <c r="D78" s="8" t="s">
        <v>36</v>
      </c>
      <c r="E78" s="9">
        <v>15380</v>
      </c>
      <c r="F78" s="10">
        <v>79.75</v>
      </c>
      <c r="G78" s="10">
        <f t="shared" ref="G78:G83" si="57">PRODUCT(E78,F78)</f>
        <v>1226555</v>
      </c>
      <c r="H78" s="11" t="s">
        <v>88</v>
      </c>
      <c r="I78" s="12">
        <v>95.5</v>
      </c>
      <c r="J78" s="11">
        <v>85</v>
      </c>
      <c r="K78" s="19"/>
      <c r="L78" s="19"/>
      <c r="M78" s="13"/>
      <c r="N78" s="13"/>
      <c r="O78" s="13"/>
      <c r="P78" s="13">
        <v>85</v>
      </c>
      <c r="Q78" s="13">
        <v>86</v>
      </c>
      <c r="R78" s="13">
        <v>87</v>
      </c>
      <c r="S78" s="14">
        <f t="shared" ref="S78:S83" si="58">AVERAGE(I78,J78,K78,L78,M78,N78,O78,P78,Q78,R78)</f>
        <v>87.7</v>
      </c>
      <c r="T78" s="15">
        <f t="shared" ref="T78:T83" si="59">_xlfn.STDEV.S(I78,J78,K78,L78,M78,N78,O78,P78,Q78,R78)</f>
        <v>4.4384682042344297</v>
      </c>
      <c r="U78" s="16">
        <f t="shared" ref="U78" si="60">T78/S78</f>
        <v>5.0609671656036824E-2</v>
      </c>
      <c r="V78" s="17">
        <f t="shared" ref="V78" si="61">SUM(S78,T78)</f>
        <v>92.138468204234428</v>
      </c>
      <c r="W78" s="17">
        <f t="shared" ref="W78" si="62">S78-T78</f>
        <v>83.261531795765578</v>
      </c>
      <c r="X78" s="13">
        <v>87.7</v>
      </c>
      <c r="Y78" s="13">
        <f t="shared" ref="Y78:Y83" si="63">PRODUCT(E78,X78)</f>
        <v>1348826</v>
      </c>
    </row>
    <row r="79" spans="1:25" ht="25.5" x14ac:dyDescent="0.25">
      <c r="A79" s="36"/>
      <c r="B79" s="1">
        <v>2</v>
      </c>
      <c r="C79" s="25" t="s">
        <v>41</v>
      </c>
      <c r="D79" s="8" t="s">
        <v>36</v>
      </c>
      <c r="E79" s="9">
        <v>15380</v>
      </c>
      <c r="F79" s="10">
        <v>80.75</v>
      </c>
      <c r="G79" s="10">
        <f t="shared" si="57"/>
        <v>1241935</v>
      </c>
      <c r="H79" s="11" t="s">
        <v>87</v>
      </c>
      <c r="I79" s="12">
        <v>75</v>
      </c>
      <c r="J79" s="11">
        <v>85</v>
      </c>
      <c r="K79" s="13"/>
      <c r="L79" s="13"/>
      <c r="M79" s="13"/>
      <c r="N79" s="13"/>
      <c r="O79" s="13"/>
      <c r="P79" s="13">
        <v>85</v>
      </c>
      <c r="Q79" s="13">
        <v>87</v>
      </c>
      <c r="R79" s="13">
        <v>86</v>
      </c>
      <c r="S79" s="14">
        <f t="shared" si="58"/>
        <v>83.6</v>
      </c>
      <c r="T79" s="15">
        <f t="shared" si="59"/>
        <v>4.8785243670601881</v>
      </c>
      <c r="U79" s="16">
        <f t="shared" ref="U79:U81" si="64">T79/S79</f>
        <v>5.8355554629906561E-2</v>
      </c>
      <c r="V79" s="17">
        <f t="shared" ref="V79:V81" si="65">SUM(S79,T79)</f>
        <v>88.478524367060189</v>
      </c>
      <c r="W79" s="17">
        <f t="shared" ref="W79:W81" si="66">S79-T79</f>
        <v>78.7214756329398</v>
      </c>
      <c r="X79" s="13">
        <v>83.6</v>
      </c>
      <c r="Y79" s="13">
        <f t="shared" si="63"/>
        <v>1285768</v>
      </c>
    </row>
    <row r="80" spans="1:25" ht="38.25" x14ac:dyDescent="0.25">
      <c r="A80" s="36"/>
      <c r="B80" s="1">
        <v>3</v>
      </c>
      <c r="C80" s="25" t="s">
        <v>42</v>
      </c>
      <c r="D80" s="8" t="s">
        <v>36</v>
      </c>
      <c r="E80" s="9">
        <v>15380</v>
      </c>
      <c r="F80" s="10">
        <v>165.25</v>
      </c>
      <c r="G80" s="10">
        <f t="shared" si="57"/>
        <v>2541545</v>
      </c>
      <c r="H80" s="11" t="s">
        <v>92</v>
      </c>
      <c r="I80" s="12">
        <v>226.99</v>
      </c>
      <c r="J80" s="12">
        <v>120</v>
      </c>
      <c r="K80" s="13">
        <v>220</v>
      </c>
      <c r="L80" s="13">
        <v>219</v>
      </c>
      <c r="M80" s="13">
        <v>144</v>
      </c>
      <c r="N80" s="19"/>
      <c r="O80" s="13"/>
      <c r="P80" s="13">
        <v>170</v>
      </c>
      <c r="Q80" s="13">
        <v>175</v>
      </c>
      <c r="R80" s="13">
        <v>172</v>
      </c>
      <c r="S80" s="14">
        <f t="shared" si="58"/>
        <v>180.87375</v>
      </c>
      <c r="T80" s="15">
        <f t="shared" si="59"/>
        <v>38.559698775312789</v>
      </c>
      <c r="U80" s="16">
        <f t="shared" si="64"/>
        <v>0.21318570978548734</v>
      </c>
      <c r="V80" s="17">
        <f t="shared" si="65"/>
        <v>219.4334487753128</v>
      </c>
      <c r="W80" s="17">
        <f t="shared" si="66"/>
        <v>142.3140512246872</v>
      </c>
      <c r="X80" s="13">
        <v>180.87</v>
      </c>
      <c r="Y80" s="13">
        <f t="shared" si="63"/>
        <v>2781780.6</v>
      </c>
    </row>
    <row r="81" spans="1:25" ht="38.25" x14ac:dyDescent="0.25">
      <c r="A81" s="35"/>
      <c r="B81" s="1">
        <v>4</v>
      </c>
      <c r="C81" s="25" t="s">
        <v>37</v>
      </c>
      <c r="D81" s="8" t="s">
        <v>36</v>
      </c>
      <c r="E81" s="9">
        <v>15380</v>
      </c>
      <c r="F81" s="10">
        <v>83.75</v>
      </c>
      <c r="G81" s="10">
        <f t="shared" si="57"/>
        <v>1288075</v>
      </c>
      <c r="H81" s="11" t="s">
        <v>90</v>
      </c>
      <c r="I81" s="13">
        <v>74.599999999999994</v>
      </c>
      <c r="J81" s="13">
        <v>75</v>
      </c>
      <c r="K81" s="13">
        <v>87</v>
      </c>
      <c r="L81" s="13">
        <v>78</v>
      </c>
      <c r="M81" s="13"/>
      <c r="N81" s="13"/>
      <c r="O81" s="13"/>
      <c r="P81" s="13">
        <v>90</v>
      </c>
      <c r="Q81" s="13">
        <v>95</v>
      </c>
      <c r="R81" s="13">
        <v>92</v>
      </c>
      <c r="S81" s="14">
        <f t="shared" si="58"/>
        <v>84.51428571428572</v>
      </c>
      <c r="T81" s="15">
        <f t="shared" si="59"/>
        <v>8.5000840331980587</v>
      </c>
      <c r="U81" s="16">
        <f t="shared" si="64"/>
        <v>0.10057570695129549</v>
      </c>
      <c r="V81" s="17">
        <f t="shared" si="65"/>
        <v>93.014369747483784</v>
      </c>
      <c r="W81" s="17">
        <f t="shared" si="66"/>
        <v>76.014201681087656</v>
      </c>
      <c r="X81" s="19">
        <v>84.51</v>
      </c>
      <c r="Y81" s="13">
        <f>PRODUCT(E81,X81)</f>
        <v>1299763.8</v>
      </c>
    </row>
    <row r="82" spans="1:25" ht="25.5" x14ac:dyDescent="0.25">
      <c r="A82" s="34">
        <v>15</v>
      </c>
      <c r="B82" s="1">
        <v>1</v>
      </c>
      <c r="C82" s="25" t="s">
        <v>64</v>
      </c>
      <c r="D82" s="8" t="s">
        <v>36</v>
      </c>
      <c r="E82" s="8">
        <v>420</v>
      </c>
      <c r="F82" s="10">
        <v>32</v>
      </c>
      <c r="G82" s="10">
        <f t="shared" si="57"/>
        <v>13440</v>
      </c>
      <c r="H82" s="11"/>
      <c r="I82" s="12"/>
      <c r="J82" s="12"/>
      <c r="K82" s="13"/>
      <c r="L82" s="13"/>
      <c r="M82" s="13"/>
      <c r="N82" s="13"/>
      <c r="O82" s="13"/>
      <c r="P82" s="13">
        <v>36</v>
      </c>
      <c r="Q82" s="13">
        <v>39</v>
      </c>
      <c r="R82" s="13">
        <v>35</v>
      </c>
      <c r="S82" s="14">
        <f t="shared" si="58"/>
        <v>36.666666666666664</v>
      </c>
      <c r="T82" s="15">
        <f t="shared" si="59"/>
        <v>2.0816659994661326</v>
      </c>
      <c r="U82" s="16">
        <f t="shared" ref="U82:U83" si="67">T82/S82</f>
        <v>5.6772709076349077E-2</v>
      </c>
      <c r="V82" s="17">
        <f t="shared" ref="V82:V83" si="68">SUM(S82,T82)</f>
        <v>38.748332666132796</v>
      </c>
      <c r="W82" s="17">
        <f t="shared" ref="W82:W83" si="69">S82-T82</f>
        <v>34.585000667200532</v>
      </c>
      <c r="X82" s="19">
        <v>36.67</v>
      </c>
      <c r="Y82" s="13">
        <f t="shared" si="63"/>
        <v>15401.400000000001</v>
      </c>
    </row>
    <row r="83" spans="1:25" ht="25.5" x14ac:dyDescent="0.25">
      <c r="A83" s="35"/>
      <c r="B83" s="1">
        <v>2</v>
      </c>
      <c r="C83" s="25" t="s">
        <v>65</v>
      </c>
      <c r="D83" s="8" t="s">
        <v>36</v>
      </c>
      <c r="E83" s="9">
        <v>4704</v>
      </c>
      <c r="F83" s="10">
        <v>60</v>
      </c>
      <c r="G83" s="10">
        <f t="shared" si="57"/>
        <v>282240</v>
      </c>
      <c r="H83" s="11"/>
      <c r="I83" s="12"/>
      <c r="J83" s="12"/>
      <c r="K83" s="13"/>
      <c r="L83" s="13"/>
      <c r="M83" s="13"/>
      <c r="N83" s="13"/>
      <c r="O83" s="13"/>
      <c r="P83" s="13">
        <v>69</v>
      </c>
      <c r="Q83" s="13">
        <v>72</v>
      </c>
      <c r="R83" s="13">
        <v>70</v>
      </c>
      <c r="S83" s="14">
        <f t="shared" si="58"/>
        <v>70.333333333333329</v>
      </c>
      <c r="T83" s="15">
        <f t="shared" si="59"/>
        <v>1.5275252316519468</v>
      </c>
      <c r="U83" s="16">
        <f t="shared" si="67"/>
        <v>2.171836822253953E-2</v>
      </c>
      <c r="V83" s="17">
        <f t="shared" si="68"/>
        <v>71.860858564985278</v>
      </c>
      <c r="W83" s="17">
        <f t="shared" si="69"/>
        <v>68.805808101681379</v>
      </c>
      <c r="X83" s="19">
        <v>70.33</v>
      </c>
      <c r="Y83" s="13">
        <f t="shared" si="63"/>
        <v>330832.32</v>
      </c>
    </row>
    <row r="84" spans="1:25" ht="15" customHeight="1" x14ac:dyDescent="0.25">
      <c r="A84" s="45" t="s">
        <v>25</v>
      </c>
      <c r="B84" s="45"/>
      <c r="C84" s="46"/>
      <c r="D84" s="46"/>
      <c r="E84" s="46"/>
      <c r="F84" s="46"/>
      <c r="G84" s="22">
        <f>SUM(G78:G83)</f>
        <v>6593790</v>
      </c>
      <c r="H84" s="56" t="s">
        <v>26</v>
      </c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8"/>
      <c r="Y84" s="23">
        <f>SUM(Y78:Y83)</f>
        <v>7062372.1200000001</v>
      </c>
    </row>
    <row r="85" spans="1:25" x14ac:dyDescent="0.25">
      <c r="A85" s="49" t="s">
        <v>15</v>
      </c>
      <c r="B85" s="50"/>
      <c r="C85" s="51"/>
      <c r="D85" s="51"/>
      <c r="E85" s="51"/>
      <c r="F85" s="52"/>
      <c r="G85" s="27">
        <f>SUM(G84,G76,G60,G51,G36,G44,G21)</f>
        <v>41606606.624052987</v>
      </c>
      <c r="H85" s="53" t="s">
        <v>78</v>
      </c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5"/>
      <c r="Y85" s="26">
        <f>SUM(,Y84,Y76,Y60,Y51,Y44,Y36,Y21)</f>
        <v>52693207.620649993</v>
      </c>
    </row>
    <row r="89" spans="1:25" x14ac:dyDescent="0.25">
      <c r="G89" s="69"/>
    </row>
  </sheetData>
  <mergeCells count="54">
    <mergeCell ref="A37:Y37"/>
    <mergeCell ref="A15:A18"/>
    <mergeCell ref="A40:A43"/>
    <mergeCell ref="A38:A39"/>
    <mergeCell ref="A46:A47"/>
    <mergeCell ref="A48:A49"/>
    <mergeCell ref="A53:A56"/>
    <mergeCell ref="A44:F44"/>
    <mergeCell ref="A51:F51"/>
    <mergeCell ref="A36:F36"/>
    <mergeCell ref="A9:A12"/>
    <mergeCell ref="A19:A20"/>
    <mergeCell ref="I4:O4"/>
    <mergeCell ref="I3:R3"/>
    <mergeCell ref="A6:Y6"/>
    <mergeCell ref="A7:A8"/>
    <mergeCell ref="A13:A14"/>
    <mergeCell ref="A1:Y1"/>
    <mergeCell ref="A2:Y2"/>
    <mergeCell ref="A3:A5"/>
    <mergeCell ref="C3:C5"/>
    <mergeCell ref="D3:D5"/>
    <mergeCell ref="E3:E5"/>
    <mergeCell ref="F3:G4"/>
    <mergeCell ref="S3:W4"/>
    <mergeCell ref="X3:Y4"/>
    <mergeCell ref="B3:B5"/>
    <mergeCell ref="H3:H5"/>
    <mergeCell ref="A84:F84"/>
    <mergeCell ref="A77:Y77"/>
    <mergeCell ref="A78:A81"/>
    <mergeCell ref="A82:A83"/>
    <mergeCell ref="A45:Y45"/>
    <mergeCell ref="A52:Y52"/>
    <mergeCell ref="A57:A59"/>
    <mergeCell ref="H84:X84"/>
    <mergeCell ref="H76:X76"/>
    <mergeCell ref="A60:F60"/>
    <mergeCell ref="H85:X85"/>
    <mergeCell ref="H21:X21"/>
    <mergeCell ref="H36:X36"/>
    <mergeCell ref="H44:X44"/>
    <mergeCell ref="H51:X51"/>
    <mergeCell ref="H60:X60"/>
    <mergeCell ref="A22:Y22"/>
    <mergeCell ref="A76:F76"/>
    <mergeCell ref="A61:Y61"/>
    <mergeCell ref="A62:A68"/>
    <mergeCell ref="A69:A71"/>
    <mergeCell ref="A72:A75"/>
    <mergeCell ref="A23:A30"/>
    <mergeCell ref="A31:A35"/>
    <mergeCell ref="A85:F85"/>
    <mergeCell ref="A21:F2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Resumo</vt:lpstr>
      <vt:lpstr>Mapa de Precificação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Pereira Sousa Neto</dc:creator>
  <cp:lastModifiedBy>Antonio Pereira Melo Júnior</cp:lastModifiedBy>
  <cp:lastPrinted>2025-06-11T13:16:37Z</cp:lastPrinted>
  <dcterms:created xsi:type="dcterms:W3CDTF">2015-06-05T18:19:34Z</dcterms:created>
  <dcterms:modified xsi:type="dcterms:W3CDTF">2025-06-16T14:42:58Z</dcterms:modified>
</cp:coreProperties>
</file>