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1.10\slc\DL\GERENCIA GLOBAL\GERENCIA 2025\PRORROGAÇÃO\PROC. N° 00002.0036302025-82 - ARP 02 2024 - P.E Nº34.2023 - EQUIPAMENTOS DE INFORMÁTICA\"/>
    </mc:Choice>
  </mc:AlternateContent>
  <bookViews>
    <workbookView xWindow="0" yWindow="0" windowWidth="20490" windowHeight="7740"/>
  </bookViews>
  <sheets>
    <sheet name="Tabela Resumo" sheetId="10" r:id="rId1"/>
    <sheet name="Mapa de Precificação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3" l="1"/>
  <c r="R33" i="3" l="1"/>
  <c r="V33" i="3" s="1"/>
  <c r="S33" i="3"/>
  <c r="T33" i="3" s="1"/>
  <c r="S60" i="3"/>
  <c r="R60" i="3"/>
  <c r="S56" i="3"/>
  <c r="R56" i="3"/>
  <c r="S52" i="3"/>
  <c r="R52" i="3"/>
  <c r="S48" i="3"/>
  <c r="R48" i="3"/>
  <c r="S47" i="3"/>
  <c r="R47" i="3"/>
  <c r="S39" i="3"/>
  <c r="S40" i="3"/>
  <c r="S41" i="3"/>
  <c r="S42" i="3"/>
  <c r="S43" i="3"/>
  <c r="R39" i="3"/>
  <c r="R40" i="3"/>
  <c r="R41" i="3"/>
  <c r="R42" i="3"/>
  <c r="R43" i="3"/>
  <c r="S38" i="3"/>
  <c r="R38" i="3"/>
  <c r="S34" i="3"/>
  <c r="R34" i="3"/>
  <c r="S32" i="3"/>
  <c r="R32" i="3"/>
  <c r="S25" i="3"/>
  <c r="S26" i="3"/>
  <c r="S27" i="3"/>
  <c r="S28" i="3"/>
  <c r="R25" i="3"/>
  <c r="R26" i="3"/>
  <c r="R27" i="3"/>
  <c r="R28" i="3"/>
  <c r="S24" i="3"/>
  <c r="R24" i="3"/>
  <c r="S19" i="3"/>
  <c r="S20" i="3"/>
  <c r="R19" i="3"/>
  <c r="R20" i="3"/>
  <c r="S8" i="3"/>
  <c r="S9" i="3"/>
  <c r="S10" i="3"/>
  <c r="S11" i="3"/>
  <c r="S12" i="3"/>
  <c r="S13" i="3"/>
  <c r="S14" i="3"/>
  <c r="R8" i="3"/>
  <c r="R9" i="3"/>
  <c r="R10" i="3"/>
  <c r="R11" i="3"/>
  <c r="R12" i="3"/>
  <c r="R13" i="3"/>
  <c r="R14" i="3"/>
  <c r="S7" i="3"/>
  <c r="R18" i="3"/>
  <c r="S18" i="3"/>
  <c r="I48" i="10"/>
  <c r="I47" i="10"/>
  <c r="I7" i="10"/>
  <c r="I8" i="10"/>
  <c r="I9" i="10"/>
  <c r="I10" i="10"/>
  <c r="I11" i="10"/>
  <c r="I12" i="10"/>
  <c r="I13" i="10"/>
  <c r="I14" i="10"/>
  <c r="I60" i="10"/>
  <c r="I61" i="10" s="1"/>
  <c r="I56" i="10"/>
  <c r="I57" i="10" s="1"/>
  <c r="I52" i="10"/>
  <c r="I53" i="10" s="1"/>
  <c r="I39" i="10"/>
  <c r="I40" i="10"/>
  <c r="I41" i="10"/>
  <c r="I42" i="10"/>
  <c r="I43" i="10"/>
  <c r="I38" i="10"/>
  <c r="I33" i="10"/>
  <c r="I34" i="10"/>
  <c r="I32" i="10"/>
  <c r="I35" i="10" s="1"/>
  <c r="I25" i="10"/>
  <c r="I26" i="10"/>
  <c r="I27" i="10"/>
  <c r="I28" i="10"/>
  <c r="I24" i="10"/>
  <c r="I19" i="10"/>
  <c r="I20" i="10"/>
  <c r="I18" i="10"/>
  <c r="X25" i="3"/>
  <c r="X26" i="3"/>
  <c r="X27" i="3"/>
  <c r="X28" i="3"/>
  <c r="X33" i="3"/>
  <c r="X34" i="3"/>
  <c r="X39" i="3"/>
  <c r="X40" i="3"/>
  <c r="X41" i="3"/>
  <c r="X42" i="3"/>
  <c r="X43" i="3"/>
  <c r="X48" i="3"/>
  <c r="X60" i="3"/>
  <c r="X61" i="3" s="1"/>
  <c r="X56" i="3"/>
  <c r="X57" i="3" s="1"/>
  <c r="X52" i="3"/>
  <c r="X53" i="3" s="1"/>
  <c r="X47" i="3"/>
  <c r="X38" i="3"/>
  <c r="X32" i="3"/>
  <c r="X35" i="3" s="1"/>
  <c r="X24" i="3"/>
  <c r="X19" i="3"/>
  <c r="X20" i="3"/>
  <c r="X18" i="3"/>
  <c r="X8" i="3"/>
  <c r="X9" i="3"/>
  <c r="X10" i="3"/>
  <c r="X11" i="3"/>
  <c r="X12" i="3"/>
  <c r="X13" i="3"/>
  <c r="X14" i="3"/>
  <c r="X7" i="3"/>
  <c r="G60" i="10"/>
  <c r="G61" i="10" s="1"/>
  <c r="G56" i="10"/>
  <c r="G57" i="10" s="1"/>
  <c r="G52" i="10"/>
  <c r="G53" i="10" s="1"/>
  <c r="G48" i="10"/>
  <c r="G47" i="10"/>
  <c r="G43" i="10"/>
  <c r="G42" i="10"/>
  <c r="G41" i="10"/>
  <c r="G40" i="10"/>
  <c r="G39" i="10"/>
  <c r="G38" i="10"/>
  <c r="G34" i="10"/>
  <c r="G33" i="10"/>
  <c r="G32" i="10"/>
  <c r="G35" i="10" s="1"/>
  <c r="G28" i="10"/>
  <c r="G27" i="10"/>
  <c r="G26" i="10"/>
  <c r="G25" i="10"/>
  <c r="G24" i="10"/>
  <c r="G20" i="10"/>
  <c r="G19" i="10"/>
  <c r="G18" i="10"/>
  <c r="G14" i="10"/>
  <c r="G13" i="10"/>
  <c r="G12" i="10"/>
  <c r="G11" i="10"/>
  <c r="G10" i="10"/>
  <c r="G9" i="10"/>
  <c r="G8" i="10"/>
  <c r="G7" i="10"/>
  <c r="G60" i="3"/>
  <c r="G61" i="3" s="1"/>
  <c r="G56" i="3"/>
  <c r="G57" i="3" s="1"/>
  <c r="G52" i="3"/>
  <c r="G53" i="3" s="1"/>
  <c r="G48" i="3"/>
  <c r="G47" i="3"/>
  <c r="G39" i="3"/>
  <c r="G40" i="3"/>
  <c r="G41" i="3"/>
  <c r="G42" i="3"/>
  <c r="G43" i="3"/>
  <c r="G38" i="3"/>
  <c r="G33" i="3"/>
  <c r="G34" i="3"/>
  <c r="G32" i="3"/>
  <c r="G35" i="3" s="1"/>
  <c r="G25" i="3"/>
  <c r="G26" i="3"/>
  <c r="G27" i="3"/>
  <c r="G28" i="3"/>
  <c r="G24" i="3"/>
  <c r="G19" i="3"/>
  <c r="G20" i="3"/>
  <c r="G18" i="3"/>
  <c r="G8" i="3"/>
  <c r="G9" i="3"/>
  <c r="G10" i="3"/>
  <c r="G11" i="3"/>
  <c r="G12" i="3"/>
  <c r="G13" i="3"/>
  <c r="G14" i="3"/>
  <c r="G7" i="3"/>
  <c r="U33" i="3" l="1"/>
  <c r="V27" i="3"/>
  <c r="V19" i="3"/>
  <c r="U14" i="3"/>
  <c r="U28" i="3"/>
  <c r="T18" i="3"/>
  <c r="T42" i="3"/>
  <c r="V41" i="3"/>
  <c r="U19" i="3"/>
  <c r="T19" i="3"/>
  <c r="T43" i="3"/>
  <c r="G49" i="10"/>
  <c r="I29" i="10"/>
  <c r="I21" i="10"/>
  <c r="I49" i="10"/>
  <c r="V38" i="3"/>
  <c r="U39" i="3"/>
  <c r="X49" i="3"/>
  <c r="T10" i="3"/>
  <c r="T14" i="3"/>
  <c r="T25" i="3"/>
  <c r="T9" i="3"/>
  <c r="T8" i="3"/>
  <c r="V24" i="3"/>
  <c r="V39" i="3"/>
  <c r="T52" i="3"/>
  <c r="U42" i="3"/>
  <c r="T20" i="3"/>
  <c r="V26" i="3"/>
  <c r="T11" i="3"/>
  <c r="T34" i="3"/>
  <c r="V56" i="3"/>
  <c r="T7" i="3"/>
  <c r="V14" i="3"/>
  <c r="U12" i="3"/>
  <c r="U27" i="3"/>
  <c r="U7" i="3"/>
  <c r="U25" i="3"/>
  <c r="V7" i="3"/>
  <c r="U8" i="3"/>
  <c r="T60" i="3"/>
  <c r="V10" i="3"/>
  <c r="U18" i="3"/>
  <c r="V42" i="3"/>
  <c r="T48" i="3"/>
  <c r="V32" i="3"/>
  <c r="U41" i="3"/>
  <c r="T26" i="3"/>
  <c r="U10" i="3"/>
  <c r="V47" i="3"/>
  <c r="U26" i="3"/>
  <c r="U40" i="3"/>
  <c r="T38" i="3"/>
  <c r="T27" i="3"/>
  <c r="U43" i="3"/>
  <c r="U9" i="3"/>
  <c r="U52" i="3"/>
  <c r="V8" i="3"/>
  <c r="T13" i="3"/>
  <c r="T56" i="3"/>
  <c r="T39" i="3"/>
  <c r="T12" i="3"/>
  <c r="U60" i="3"/>
  <c r="V25" i="3"/>
  <c r="T41" i="3"/>
  <c r="T47" i="3"/>
  <c r="V11" i="3"/>
  <c r="U20" i="3"/>
  <c r="U11" i="3"/>
  <c r="T40" i="3"/>
  <c r="T24" i="3"/>
  <c r="T28" i="3"/>
  <c r="I15" i="10"/>
  <c r="I44" i="10"/>
  <c r="V48" i="3"/>
  <c r="U48" i="3"/>
  <c r="V40" i="3"/>
  <c r="V43" i="3"/>
  <c r="V34" i="3"/>
  <c r="U34" i="3"/>
  <c r="V28" i="3"/>
  <c r="V20" i="3"/>
  <c r="V60" i="3"/>
  <c r="U56" i="3"/>
  <c r="V52" i="3"/>
  <c r="U47" i="3"/>
  <c r="U38" i="3"/>
  <c r="U32" i="3"/>
  <c r="T32" i="3"/>
  <c r="U24" i="3"/>
  <c r="V18" i="3"/>
  <c r="V13" i="3"/>
  <c r="U13" i="3"/>
  <c r="V9" i="3"/>
  <c r="V12" i="3"/>
  <c r="G44" i="10"/>
  <c r="G21" i="10"/>
  <c r="G15" i="10"/>
  <c r="G29" i="10"/>
  <c r="G49" i="3"/>
  <c r="X44" i="3"/>
  <c r="X29" i="3"/>
  <c r="G44" i="3"/>
  <c r="X15" i="3"/>
  <c r="X21" i="3"/>
  <c r="G21" i="3"/>
  <c r="G15" i="3"/>
  <c r="G29" i="3"/>
  <c r="G63" i="10" l="1"/>
  <c r="I63" i="10"/>
  <c r="G63" i="3"/>
  <c r="X63" i="3"/>
</calcChain>
</file>

<file path=xl/sharedStrings.xml><?xml version="1.0" encoding="utf-8"?>
<sst xmlns="http://schemas.openxmlformats.org/spreadsheetml/2006/main" count="313" uniqueCount="188">
  <si>
    <t>Item</t>
  </si>
  <si>
    <t>Valor Unitário</t>
  </si>
  <si>
    <t>Valor Total</t>
  </si>
  <si>
    <t>Cesta de Preços</t>
  </si>
  <si>
    <t>Preço 01</t>
  </si>
  <si>
    <t>Preço 02</t>
  </si>
  <si>
    <t>Preço 03</t>
  </si>
  <si>
    <t>Preço 04</t>
  </si>
  <si>
    <t>Preço 05</t>
  </si>
  <si>
    <t>Preço 06</t>
  </si>
  <si>
    <t>Média</t>
  </si>
  <si>
    <t>Desvio Padrão</t>
  </si>
  <si>
    <t>Coeficiente de Variação</t>
  </si>
  <si>
    <t>Valor Total Grupo 01</t>
  </si>
  <si>
    <t>Valor Total Grupo 02</t>
  </si>
  <si>
    <t>Valor Total Grupo 03</t>
  </si>
  <si>
    <t>Valor Total Grupo 04</t>
  </si>
  <si>
    <t>Valor Total Grupo 05</t>
  </si>
  <si>
    <t>Cálculos Estatísticos</t>
  </si>
  <si>
    <t>Und</t>
  </si>
  <si>
    <t>Preço 07</t>
  </si>
  <si>
    <t>Detalhamento do Item</t>
  </si>
  <si>
    <t>Unidade de Medida/
Aferição</t>
  </si>
  <si>
    <t>Quantidade</t>
  </si>
  <si>
    <t>Preço 08</t>
  </si>
  <si>
    <t>Valor Global Estimado</t>
  </si>
  <si>
    <t>Valor Total Grupo 06</t>
  </si>
  <si>
    <t>Fonte de Pesquisa Banco de Preços - Critério Espacial</t>
  </si>
  <si>
    <t>Método Matemático:
Média</t>
  </si>
  <si>
    <t>Limite Superior</t>
  </si>
  <si>
    <t>Limite Inferior</t>
  </si>
  <si>
    <t>Preços Públicos</t>
  </si>
  <si>
    <t>Processo N° 00002.0036302025-82</t>
  </si>
  <si>
    <t>Prorrogação - Equipamentos de Informática</t>
  </si>
  <si>
    <t>Grupo 01 - Nata Computer LTDA</t>
  </si>
  <si>
    <t>Valor Grupo 01</t>
  </si>
  <si>
    <t>Marca / Modelo</t>
  </si>
  <si>
    <t xml:space="preserve">Logitech C 270 </t>
  </si>
  <si>
    <t xml:space="preserve">Logitech C 9205 </t>
  </si>
  <si>
    <t>Aerocool ATC KCAS 500W 80 Plus Bronze PFC Ativo</t>
  </si>
  <si>
    <t>HP 1930 24P - JL682A</t>
  </si>
  <si>
    <t>HP 1930 48P - JL682A</t>
  </si>
  <si>
    <t>HQ Smart HQ - TV60</t>
  </si>
  <si>
    <t>HQ Smart HQ - TV43</t>
  </si>
  <si>
    <t>Samsung Galaxy Tab A9 Entreprise Edition 4G SM-X115NZAAL05</t>
  </si>
  <si>
    <t>Grupo 02 - Informóveis Distribuidora de Informática e Escritório LTDA</t>
  </si>
  <si>
    <t>Western Digital WDS480G2G0A</t>
  </si>
  <si>
    <t>Samsung Tab S8 5G SM-X706BZAUZTO</t>
  </si>
  <si>
    <t>Sumay Style 15 1000BT CAP24 - Cod. 5483</t>
  </si>
  <si>
    <t>Grupo 03 - TJ Comércio de Produtos LTDA</t>
  </si>
  <si>
    <t>HPE ARUBA 1930-24
4SFP+ PN JL682A</t>
  </si>
  <si>
    <t xml:space="preserve">Tenda TEG1016D </t>
  </si>
  <si>
    <t>Tenda TEG1024D</t>
  </si>
  <si>
    <t xml:space="preserve">Tenda TEG1024D </t>
  </si>
  <si>
    <t>Grupo 04 - Connect Computadores e Sistemas LTDA</t>
  </si>
  <si>
    <t>Cx</t>
  </si>
  <si>
    <t>UBIQUITI U6-LITE + Fonte U6-LITE I 15W PN: U-POE-AF I</t>
  </si>
  <si>
    <t>SOHOPLUS CABO CAT 6 Sohoplus U/UTP</t>
  </si>
  <si>
    <t>TABLET A8 SM-205NZAUZTO</t>
  </si>
  <si>
    <t>Grupo 05 - Forte.com LTDA</t>
  </si>
  <si>
    <t>Ubiquiti UniFi 6 Lite PN:U6 - LITE I + Fonte U6-LITE I 15W PN: U-POE-AF I</t>
  </si>
  <si>
    <t>Ubiquiti niFi 6 Pro PN: U6-PRO I + Fonte U6-PRO I 15W PN: UPOE-AF I</t>
  </si>
  <si>
    <t>FURUKAWA SOHOPLUS GIGALAN CAT 6</t>
  </si>
  <si>
    <t>FURUKAWA SOHOPLUS GigaLan CAT.6 -2,5mt</t>
  </si>
  <si>
    <t>FURUKAWA SOHOPLUS 24 portas Cat6</t>
  </si>
  <si>
    <t>Grupo 06 - Repremig - Representação e Comércio de Minas Gerais LTDA</t>
  </si>
  <si>
    <t>Valor Total Grupo 07</t>
  </si>
  <si>
    <t>AOC E2270SWHEN</t>
  </si>
  <si>
    <t>AOC 27P2Q</t>
  </si>
  <si>
    <t>Grupo 07 - Diagrama Tecnologia LTDA</t>
  </si>
  <si>
    <t>Valor Grupo 07</t>
  </si>
  <si>
    <t>Grupo 08 - 3D Projeto e Assessorias em Informática LTDA</t>
  </si>
  <si>
    <t>Valor Total Grupo 08</t>
  </si>
  <si>
    <t>Grupo 09 - Croma Equipamentos e Serviços Eireli</t>
  </si>
  <si>
    <t>MONITOR ACER CB242Y E3 IPS + Cabo VGA + Cabo HDMI</t>
  </si>
  <si>
    <t>PHILIPS 32PHG6918/78</t>
  </si>
  <si>
    <t>uND</t>
  </si>
  <si>
    <t>HQ SMART 43"</t>
  </si>
  <si>
    <t>Valor Grupo 08</t>
  </si>
  <si>
    <t>Valor Total ARP</t>
  </si>
  <si>
    <t>Valor Grupo 02</t>
  </si>
  <si>
    <t>Valor Grupo 03</t>
  </si>
  <si>
    <t>Valor Grupo 04</t>
  </si>
  <si>
    <t>Valor Grupo 05</t>
  </si>
  <si>
    <t>Valor Grupo 06</t>
  </si>
  <si>
    <t>ARP N° 03/2024</t>
  </si>
  <si>
    <t>Preço 09</t>
  </si>
  <si>
    <t>Grupo 01 - Natan Computer LTDA</t>
  </si>
  <si>
    <t>Valor Grupo 02 -ARP N° 03/2024</t>
  </si>
  <si>
    <t>Valor Grupo 03-ARP N° 03/2024</t>
  </si>
  <si>
    <t>Valor Grupo 04 -ARP N° 03/2024</t>
  </si>
  <si>
    <t>Valor Grupo 05-ARP N° 03/2024</t>
  </si>
  <si>
    <t>Valor Grupo 06-ARP N° 03/2024</t>
  </si>
  <si>
    <t>Valor Grupo 07-ARP N° 03/2024</t>
  </si>
  <si>
    <t>Valor Grupo 08 -ARP N° 03/2024</t>
  </si>
  <si>
    <t>Valor Grupo 09-ARP N° 03/2024</t>
  </si>
  <si>
    <t>Valor Total ARP -ARP N° 03/2024</t>
  </si>
  <si>
    <t>Valor Grupo 01 ARP -N° 03/2024</t>
  </si>
  <si>
    <t>PI, BA, BA, PB, CE</t>
  </si>
  <si>
    <t>PI, PB, SP, BA, BA</t>
  </si>
  <si>
    <t>RJ, RJ, PE, PE, PA</t>
  </si>
  <si>
    <t>Valor Total Grupo 09</t>
  </si>
  <si>
    <t>PI,PI,CE,RN,PI,PI,
CE</t>
  </si>
  <si>
    <t>CE, SC, CE, AC</t>
  </si>
  <si>
    <t>Mídia Especializada</t>
  </si>
  <si>
    <t>PB, GO, AC</t>
  </si>
  <si>
    <t>MG, GO, MT</t>
  </si>
  <si>
    <t>MT, SP, MT, SC</t>
  </si>
  <si>
    <t>AM, PI, PI, RN</t>
  </si>
  <si>
    <t>CE, RJ, PE, RJ, BA</t>
  </si>
  <si>
    <t>RS, GO, SP, RS, RS</t>
  </si>
  <si>
    <t>RJ, PE, RS, PE, PR</t>
  </si>
  <si>
    <r>
      <t xml:space="preserve">Tablet Tipo I
</t>
    </r>
    <r>
      <rPr>
        <b/>
        <sz val="11"/>
        <rFont val="Calibri"/>
        <family val="2"/>
        <scheme val="minor"/>
      </rPr>
      <t>COTA PRINCIPAL</t>
    </r>
  </si>
  <si>
    <r>
      <t xml:space="preserve">ACESS POINT Tipo I
</t>
    </r>
    <r>
      <rPr>
        <b/>
        <sz val="11"/>
        <rFont val="Calibri"/>
        <family val="2"/>
        <scheme val="minor"/>
      </rPr>
      <t>COTA PRINCIPAL</t>
    </r>
  </si>
  <si>
    <r>
      <t xml:space="preserve">Cabo Par Trançado Cat. 6E
</t>
    </r>
    <r>
      <rPr>
        <b/>
        <sz val="11"/>
        <rFont val="Calibri"/>
        <family val="2"/>
        <scheme val="minor"/>
      </rPr>
      <t>COTA PRINCIPAL</t>
    </r>
  </si>
  <si>
    <t>PI, DF, PA, MG, MG</t>
  </si>
  <si>
    <t>PI, GO, RS, RS, RS</t>
  </si>
  <si>
    <t>PI, PI, GO, MG, RS, BA, SP</t>
  </si>
  <si>
    <t>PI, PR, SC, DF, SC, MA</t>
  </si>
  <si>
    <t>PI, MG, PR, RN, RN, TO</t>
  </si>
  <si>
    <t>PI, SP, SP, MG, MG</t>
  </si>
  <si>
    <t>PI, SP, MG, SC, PR</t>
  </si>
  <si>
    <r>
      <t xml:space="preserve">Web Cam Tipo I
</t>
    </r>
    <r>
      <rPr>
        <b/>
        <sz val="10"/>
        <rFont val="Calibri"/>
        <family val="2"/>
        <scheme val="minor"/>
      </rPr>
      <t>COTA PRINCIPAL</t>
    </r>
  </si>
  <si>
    <r>
      <t xml:space="preserve">Web Cam Full HD Tipo II
</t>
    </r>
    <r>
      <rPr>
        <b/>
        <sz val="10"/>
        <rFont val="Calibri"/>
        <family val="2"/>
        <scheme val="minor"/>
      </rPr>
      <t>COTA PRINCIPAL</t>
    </r>
  </si>
  <si>
    <r>
      <t xml:space="preserve">Fonte 500 Watts
</t>
    </r>
    <r>
      <rPr>
        <b/>
        <sz val="10"/>
        <rFont val="Calibri"/>
        <family val="2"/>
        <scheme val="minor"/>
      </rPr>
      <t>COTA PRINCIPAL</t>
    </r>
  </si>
  <si>
    <r>
      <t xml:space="preserve">Switch 24 portas 10/100/1000 + 4 portas SFP 1/10G gerenciável
</t>
    </r>
    <r>
      <rPr>
        <b/>
        <sz val="10"/>
        <rFont val="Calibri"/>
        <family val="2"/>
        <scheme val="minor"/>
      </rPr>
      <t>COTA PRINCIPAL</t>
    </r>
  </si>
  <si>
    <r>
      <t xml:space="preserve">Switch 48 portas 10/100/1000 + 4 portas SFP 1/10G gerenciável
</t>
    </r>
    <r>
      <rPr>
        <b/>
        <sz val="10"/>
        <rFont val="Calibri"/>
        <family val="2"/>
        <scheme val="minor"/>
      </rPr>
      <t>COTA PRINCIPAL</t>
    </r>
  </si>
  <si>
    <r>
      <t xml:space="preserve">Televisor 43” LED SMART TV Tipo II
</t>
    </r>
    <r>
      <rPr>
        <b/>
        <sz val="10"/>
        <rFont val="Calibri"/>
        <family val="2"/>
        <scheme val="minor"/>
      </rPr>
      <t>COTA PRINCIPAL</t>
    </r>
  </si>
  <si>
    <r>
      <t xml:space="preserve">Televisor 55” LED SMART TV Tipo III
</t>
    </r>
    <r>
      <rPr>
        <b/>
        <sz val="10"/>
        <rFont val="Calibri"/>
        <family val="2"/>
        <scheme val="minor"/>
      </rPr>
      <t>COTA PRINCIPAL</t>
    </r>
  </si>
  <si>
    <r>
      <t xml:space="preserve">HD SSD 480 GB
</t>
    </r>
    <r>
      <rPr>
        <b/>
        <sz val="10"/>
        <rFont val="Calibri"/>
        <family val="2"/>
        <scheme val="minor"/>
      </rPr>
      <t>COTA PRINCIPAL</t>
    </r>
  </si>
  <si>
    <r>
      <t xml:space="preserve">Tablet 11” Tipo III
</t>
    </r>
    <r>
      <rPr>
        <b/>
        <sz val="10"/>
        <rFont val="Calibri"/>
        <family val="2"/>
        <scheme val="minor"/>
      </rPr>
      <t>COTA PRINCIPAL</t>
    </r>
  </si>
  <si>
    <r>
      <t xml:space="preserve">Caixa de Som 500W
</t>
    </r>
    <r>
      <rPr>
        <b/>
        <sz val="10"/>
        <rFont val="Calibri"/>
        <family val="2"/>
        <scheme val="minor"/>
      </rPr>
      <t>COTA PRINCIPAL</t>
    </r>
  </si>
  <si>
    <r>
      <t xml:space="preserve">Switch 16 portas 10/100/1000 Não gerenciável
</t>
    </r>
    <r>
      <rPr>
        <b/>
        <sz val="10"/>
        <rFont val="Calibri"/>
        <family val="2"/>
        <scheme val="minor"/>
      </rPr>
      <t>COTA PRINCIPAL</t>
    </r>
  </si>
  <si>
    <r>
      <t xml:space="preserve">Switch 16 portas 10/100/1000 Não gerenciável
</t>
    </r>
    <r>
      <rPr>
        <b/>
        <sz val="10"/>
        <rFont val="Calibri"/>
        <family val="2"/>
        <scheme val="minor"/>
      </rPr>
      <t>COTA RESERVADA - ME, MEI E EPP</t>
    </r>
  </si>
  <si>
    <r>
      <t xml:space="preserve">Switch 24 portas 10/100/1000 Não gerenciável
</t>
    </r>
    <r>
      <rPr>
        <b/>
        <sz val="10"/>
        <rFont val="Calibri"/>
        <family val="2"/>
        <scheme val="minor"/>
      </rPr>
      <t>COTA PRINCIPAL</t>
    </r>
  </si>
  <si>
    <r>
      <t xml:space="preserve">Switch 24 portas 10/100/1000 Não gerenciável
</t>
    </r>
    <r>
      <rPr>
        <b/>
        <sz val="10"/>
        <rFont val="Calibri"/>
        <family val="2"/>
        <scheme val="minor"/>
      </rPr>
      <t>COTA RESERVADA - ME, MEI E EPP</t>
    </r>
  </si>
  <si>
    <r>
      <t xml:space="preserve">Switch 24 portas 10/100/1000 + 4 portas SFP 1/10G gerenciável
</t>
    </r>
    <r>
      <rPr>
        <b/>
        <sz val="10"/>
        <rFont val="Calibri"/>
        <family val="2"/>
        <scheme val="minor"/>
      </rPr>
      <t>COTA RESERVADA - ME, MEI E EPP</t>
    </r>
  </si>
  <si>
    <r>
      <t xml:space="preserve">Tablet Tipo II
</t>
    </r>
    <r>
      <rPr>
        <b/>
        <sz val="10"/>
        <rFont val="Calibri"/>
        <family val="2"/>
        <scheme val="minor"/>
      </rPr>
      <t>COTA PRINCIPAL</t>
    </r>
  </si>
  <si>
    <r>
      <t xml:space="preserve">ACESS POINT Tipo I
</t>
    </r>
    <r>
      <rPr>
        <b/>
        <sz val="10"/>
        <rFont val="Calibri"/>
        <family val="2"/>
        <scheme val="minor"/>
      </rPr>
      <t>COTA RESERVADA - ME, MEI E EPP</t>
    </r>
  </si>
  <si>
    <r>
      <t xml:space="preserve">ACESS POINT Tipo II
</t>
    </r>
    <r>
      <rPr>
        <b/>
        <sz val="10"/>
        <rFont val="Calibri"/>
        <family val="2"/>
        <scheme val="minor"/>
      </rPr>
      <t>COTA RESERVADA - ME, MEI E EPP</t>
    </r>
  </si>
  <si>
    <r>
      <t xml:space="preserve">Cabo Par Trançado Cat. 6E 
</t>
    </r>
    <r>
      <rPr>
        <b/>
        <sz val="10"/>
        <rFont val="Calibri"/>
        <family val="2"/>
        <scheme val="minor"/>
      </rPr>
      <t>COTA RESERVADA - ME, MEI E EPP</t>
    </r>
  </si>
  <si>
    <r>
      <t xml:space="preserve">Conector Macho RJ45 Cat. 6E - PLUG – RJ45
</t>
    </r>
    <r>
      <rPr>
        <b/>
        <sz val="10"/>
        <rFont val="Calibri"/>
        <family val="2"/>
        <scheme val="minor"/>
      </rPr>
      <t>Exclusivo para ME, MEI e EPP</t>
    </r>
  </si>
  <si>
    <r>
      <t xml:space="preserve">Patch Cord GigaLan CAT.6E - 2,5mt.
</t>
    </r>
    <r>
      <rPr>
        <b/>
        <sz val="10"/>
        <rFont val="Calibri"/>
        <family val="2"/>
        <scheme val="minor"/>
      </rPr>
      <t>Exclusivo para ME, MEI e EPP</t>
    </r>
  </si>
  <si>
    <r>
      <t xml:space="preserve">Patch Panel 24 portas Cat6E. Suporte aos padrões e normas para CAT.6
</t>
    </r>
    <r>
      <rPr>
        <b/>
        <sz val="10"/>
        <rFont val="Calibri"/>
        <family val="2"/>
        <scheme val="minor"/>
      </rPr>
      <t>COTA RESERVADA - ME, MEI E EPP</t>
    </r>
  </si>
  <si>
    <r>
      <t xml:space="preserve">Monitor 21.5” LED Tipo I
</t>
    </r>
    <r>
      <rPr>
        <b/>
        <sz val="10"/>
        <rFont val="Calibri"/>
        <family val="2"/>
        <scheme val="minor"/>
      </rPr>
      <t>COTA PRINCIPAL</t>
    </r>
  </si>
  <si>
    <r>
      <t xml:space="preserve">Monitor 27” Tipo III
</t>
    </r>
    <r>
      <rPr>
        <b/>
        <sz val="10"/>
        <rFont val="Calibri"/>
        <family val="2"/>
        <scheme val="minor"/>
      </rPr>
      <t xml:space="preserve">COTA PRINCIPAL </t>
    </r>
  </si>
  <si>
    <r>
      <t xml:space="preserve">Monitor 23.8” Tipo II
</t>
    </r>
    <r>
      <rPr>
        <b/>
        <sz val="10"/>
        <rFont val="Calibri"/>
        <family val="2"/>
        <scheme val="minor"/>
      </rPr>
      <t>COTA PRINCIPAL</t>
    </r>
  </si>
  <si>
    <r>
      <t xml:space="preserve">Televisor 32” LED SMART TV Tipo I
</t>
    </r>
    <r>
      <rPr>
        <b/>
        <sz val="10"/>
        <rFont val="Calibri"/>
        <family val="2"/>
        <scheme val="minor"/>
      </rPr>
      <t>COTA PRINCIPAL</t>
    </r>
  </si>
  <si>
    <r>
      <t xml:space="preserve">Televisor 32” LED SMART TV Tipo I
</t>
    </r>
    <r>
      <rPr>
        <b/>
        <sz val="10"/>
        <rFont val="Calibri"/>
        <family val="2"/>
        <scheme val="minor"/>
      </rPr>
      <t>COTA RESERVADA - ME, MEI E EPP</t>
    </r>
  </si>
  <si>
    <t>PI GO, RS, PR</t>
  </si>
  <si>
    <r>
      <t xml:space="preserve">Web Cam Tipo I
</t>
    </r>
    <r>
      <rPr>
        <b/>
        <sz val="9"/>
        <rFont val="Calibri"/>
        <family val="2"/>
        <scheme val="minor"/>
      </rPr>
      <t>COTA PRINCIPAL</t>
    </r>
  </si>
  <si>
    <r>
      <t xml:space="preserve">Web Cam Full HD Tipo II
</t>
    </r>
    <r>
      <rPr>
        <b/>
        <sz val="9"/>
        <rFont val="Calibri"/>
        <family val="2"/>
        <scheme val="minor"/>
      </rPr>
      <t>COTA PRINCIPAL</t>
    </r>
  </si>
  <si>
    <r>
      <t xml:space="preserve">Fonte 500 Watts
</t>
    </r>
    <r>
      <rPr>
        <b/>
        <sz val="9"/>
        <rFont val="Calibri"/>
        <family val="2"/>
        <scheme val="minor"/>
      </rPr>
      <t>COTA PRINCIPAL</t>
    </r>
  </si>
  <si>
    <r>
      <t xml:space="preserve">Switch 24 portas 10/100/1000 + 4 portas SFP 1/10G gerenciável
</t>
    </r>
    <r>
      <rPr>
        <b/>
        <sz val="9"/>
        <rFont val="Calibri"/>
        <family val="2"/>
        <scheme val="minor"/>
      </rPr>
      <t>COTA PRINCIPAL</t>
    </r>
  </si>
  <si>
    <r>
      <t xml:space="preserve">Switch 48 portas 10/100/1000 + 4 portas SFP 1/10G gerenciável
</t>
    </r>
    <r>
      <rPr>
        <b/>
        <sz val="9"/>
        <rFont val="Calibri"/>
        <family val="2"/>
        <scheme val="minor"/>
      </rPr>
      <t>COTA PRINCIPAL</t>
    </r>
  </si>
  <si>
    <r>
      <t xml:space="preserve">Televisor 43” LED SMART TV Tipo II
</t>
    </r>
    <r>
      <rPr>
        <b/>
        <sz val="9"/>
        <rFont val="Calibri"/>
        <family val="2"/>
        <scheme val="minor"/>
      </rPr>
      <t>COTA PRINCIPAL</t>
    </r>
  </si>
  <si>
    <r>
      <t xml:space="preserve">Televisor 55” LED SMART TV Tipo III
</t>
    </r>
    <r>
      <rPr>
        <b/>
        <sz val="9"/>
        <rFont val="Calibri"/>
        <family val="2"/>
        <scheme val="minor"/>
      </rPr>
      <t>COTA PRINCIPAL</t>
    </r>
  </si>
  <si>
    <r>
      <t xml:space="preserve">Tablet Tipo I
</t>
    </r>
    <r>
      <rPr>
        <b/>
        <sz val="9"/>
        <rFont val="Calibri"/>
        <family val="2"/>
        <scheme val="minor"/>
      </rPr>
      <t>COTA PRINCIPAL</t>
    </r>
  </si>
  <si>
    <r>
      <t xml:space="preserve">HD SSD 480 GB
</t>
    </r>
    <r>
      <rPr>
        <b/>
        <sz val="9"/>
        <rFont val="Calibri"/>
        <family val="2"/>
        <scheme val="minor"/>
      </rPr>
      <t>COTA PRINCIPAL</t>
    </r>
  </si>
  <si>
    <r>
      <t xml:space="preserve">Tablet 11” Tipo III
</t>
    </r>
    <r>
      <rPr>
        <b/>
        <sz val="9"/>
        <rFont val="Calibri"/>
        <family val="2"/>
        <scheme val="minor"/>
      </rPr>
      <t>COTA PRINCIPAL</t>
    </r>
  </si>
  <si>
    <r>
      <t xml:space="preserve">Caixa de Som 500W
</t>
    </r>
    <r>
      <rPr>
        <b/>
        <sz val="9"/>
        <rFont val="Calibri"/>
        <family val="2"/>
        <scheme val="minor"/>
      </rPr>
      <t>COTA PRINCIPAL</t>
    </r>
  </si>
  <si>
    <r>
      <t xml:space="preserve">Switch 16 portas 10/100/1000 Não gerenciável
</t>
    </r>
    <r>
      <rPr>
        <b/>
        <sz val="9"/>
        <rFont val="Calibri"/>
        <family val="2"/>
        <scheme val="minor"/>
      </rPr>
      <t>COTA PRINCIPAL</t>
    </r>
  </si>
  <si>
    <r>
      <t xml:space="preserve">Switch 16 portas 10/100/1000 Não gerenciável
</t>
    </r>
    <r>
      <rPr>
        <b/>
        <sz val="9"/>
        <rFont val="Calibri"/>
        <family val="2"/>
        <scheme val="minor"/>
      </rPr>
      <t>COTA RESERVADA - ME, MEI E EPP</t>
    </r>
  </si>
  <si>
    <r>
      <t xml:space="preserve">Switch 24 portas 10/100/1000 Não gerenciável
</t>
    </r>
    <r>
      <rPr>
        <b/>
        <sz val="9"/>
        <rFont val="Calibri"/>
        <family val="2"/>
        <scheme val="minor"/>
      </rPr>
      <t>COTA PRINCIPAL</t>
    </r>
  </si>
  <si>
    <r>
      <t xml:space="preserve">Switch 24 portas 10/100/1000 Não gerenciável
</t>
    </r>
    <r>
      <rPr>
        <b/>
        <sz val="9"/>
        <rFont val="Calibri"/>
        <family val="2"/>
        <scheme val="minor"/>
      </rPr>
      <t>COTA RESERVADA - ME, MEI E EPP</t>
    </r>
  </si>
  <si>
    <r>
      <t xml:space="preserve">Switch 24 portas 10/100/1000 + 4 portas SFP 1/10G gerenciável
</t>
    </r>
    <r>
      <rPr>
        <b/>
        <sz val="9"/>
        <rFont val="Calibri"/>
        <family val="2"/>
        <scheme val="minor"/>
      </rPr>
      <t>COTA RESERVADA - ME, MEI E EPP</t>
    </r>
  </si>
  <si>
    <r>
      <t xml:space="preserve">ACESS POINT Tipo I
</t>
    </r>
    <r>
      <rPr>
        <b/>
        <sz val="9"/>
        <rFont val="Calibri"/>
        <family val="2"/>
        <scheme val="minor"/>
      </rPr>
      <t>COTA PRINCIPAL</t>
    </r>
  </si>
  <si>
    <r>
      <t xml:space="preserve">Cabo Par Trançado Cat. 6E
</t>
    </r>
    <r>
      <rPr>
        <b/>
        <sz val="9"/>
        <rFont val="Calibri"/>
        <family val="2"/>
        <scheme val="minor"/>
      </rPr>
      <t>COTA PRINCIPAL</t>
    </r>
  </si>
  <si>
    <r>
      <t xml:space="preserve">Tablet Tipo II
</t>
    </r>
    <r>
      <rPr>
        <b/>
        <sz val="9"/>
        <rFont val="Calibri"/>
        <family val="2"/>
        <scheme val="minor"/>
      </rPr>
      <t>COTA PRINCIPAL</t>
    </r>
  </si>
  <si>
    <r>
      <t xml:space="preserve">ACESS POINT Tipo I
</t>
    </r>
    <r>
      <rPr>
        <b/>
        <sz val="9"/>
        <rFont val="Calibri"/>
        <family val="2"/>
        <scheme val="minor"/>
      </rPr>
      <t>COTA RESERVADA - ME, MEI E EPP</t>
    </r>
  </si>
  <si>
    <r>
      <t xml:space="preserve">ACESS POINT Tipo II
</t>
    </r>
    <r>
      <rPr>
        <b/>
        <sz val="9"/>
        <rFont val="Calibri"/>
        <family val="2"/>
        <scheme val="minor"/>
      </rPr>
      <t>COTA RESERVADA - ME, MEI E EPP</t>
    </r>
  </si>
  <si>
    <r>
      <t xml:space="preserve">Cabo Par Trançado Cat. 6E 
</t>
    </r>
    <r>
      <rPr>
        <b/>
        <sz val="9"/>
        <rFont val="Calibri"/>
        <family val="2"/>
        <scheme val="minor"/>
      </rPr>
      <t>COTA RESERVADA - ME, MEI E EPP</t>
    </r>
  </si>
  <si>
    <r>
      <t xml:space="preserve">Conector Macho RJ45 Cat. 6E - PLUG – RJ45
</t>
    </r>
    <r>
      <rPr>
        <b/>
        <sz val="9"/>
        <rFont val="Calibri"/>
        <family val="2"/>
        <scheme val="minor"/>
      </rPr>
      <t>Exclusivo para ME, MEI e EPP</t>
    </r>
  </si>
  <si>
    <r>
      <t xml:space="preserve">Patch Cord GigaLan CAT.6E - 2,5mt.
</t>
    </r>
    <r>
      <rPr>
        <b/>
        <sz val="9"/>
        <rFont val="Calibri"/>
        <family val="2"/>
        <scheme val="minor"/>
      </rPr>
      <t>Exclusivo para ME, MEI e EPP</t>
    </r>
  </si>
  <si>
    <r>
      <t xml:space="preserve">Patch Panel 24 portas Cat6E. Suporte aos padrões e normas para CAT.6
</t>
    </r>
    <r>
      <rPr>
        <b/>
        <sz val="9"/>
        <rFont val="Calibri"/>
        <family val="2"/>
        <scheme val="minor"/>
      </rPr>
      <t>COTA RESERVADA - ME, MEI E EPP</t>
    </r>
  </si>
  <si>
    <r>
      <t xml:space="preserve">Monitor 21.5” LED Tipo I
</t>
    </r>
    <r>
      <rPr>
        <b/>
        <sz val="9"/>
        <rFont val="Calibri"/>
        <family val="2"/>
        <scheme val="minor"/>
      </rPr>
      <t>COTA PRINCIPAL</t>
    </r>
  </si>
  <si>
    <r>
      <t xml:space="preserve">Monitor 27” Tipo III
</t>
    </r>
    <r>
      <rPr>
        <b/>
        <sz val="9"/>
        <rFont val="Calibri"/>
        <family val="2"/>
        <scheme val="minor"/>
      </rPr>
      <t xml:space="preserve">COTA PRINCIPAL </t>
    </r>
  </si>
  <si>
    <r>
      <t xml:space="preserve">Monitor 23.8” Tipo II
</t>
    </r>
    <r>
      <rPr>
        <b/>
        <sz val="9"/>
        <rFont val="Calibri"/>
        <family val="2"/>
        <scheme val="minor"/>
      </rPr>
      <t>COTA PRINCIPAL</t>
    </r>
  </si>
  <si>
    <r>
      <t xml:space="preserve">Televisor 32” LED SMART TV Tipo I
</t>
    </r>
    <r>
      <rPr>
        <b/>
        <sz val="9"/>
        <rFont val="Calibri"/>
        <family val="2"/>
        <scheme val="minor"/>
      </rPr>
      <t>COTA PRINCIPAL</t>
    </r>
  </si>
  <si>
    <r>
      <t xml:space="preserve">Televisor 32” LED SMART TV Tipo I
</t>
    </r>
    <r>
      <rPr>
        <b/>
        <sz val="9"/>
        <rFont val="Calibri"/>
        <family val="2"/>
        <scheme val="minor"/>
      </rPr>
      <t>COTA RESERVADA - ME, MEI E EPP</t>
    </r>
  </si>
  <si>
    <t xml:space="preserve"> MA, MA, SP, PA, MG, PR</t>
  </si>
  <si>
    <t>PI, RN, RN
RN</t>
  </si>
  <si>
    <t>MA, BA, SC</t>
  </si>
  <si>
    <t>SP, MG, MT</t>
  </si>
  <si>
    <t>PI, RN, RN, RN</t>
  </si>
  <si>
    <t>RN, RN</t>
  </si>
  <si>
    <t>PA, CE</t>
  </si>
  <si>
    <t>SP,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</si>
</sst>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\ * #,##0.0000_-;\-&quot;R$&quot;\ * #,##0.00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5" fillId="6" borderId="0" xfId="0" applyFont="1" applyFill="1"/>
    <xf numFmtId="0" fontId="5" fillId="6" borderId="0" xfId="0" applyFont="1" applyFill="1" applyAlignment="1">
      <alignment horizontal="center" vertical="center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4" fontId="4" fillId="5" borderId="1" xfId="1" applyFont="1" applyFill="1" applyBorder="1" applyAlignment="1">
      <alignment horizontal="center" vertical="center" wrapText="1"/>
    </xf>
    <xf numFmtId="44" fontId="7" fillId="5" borderId="1" xfId="0" applyNumberFormat="1" applyFont="1" applyFill="1" applyBorder="1" applyAlignment="1">
      <alignment horizontal="center" vertical="center" wrapText="1"/>
    </xf>
    <xf numFmtId="44" fontId="7" fillId="6" borderId="1" xfId="1" applyFont="1" applyFill="1" applyBorder="1" applyAlignment="1">
      <alignment horizontal="center" vertical="center" wrapText="1"/>
    </xf>
    <xf numFmtId="44" fontId="7" fillId="6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4" fontId="4" fillId="6" borderId="1" xfId="1" applyFont="1" applyFill="1" applyBorder="1" applyAlignment="1">
      <alignment horizontal="center" vertical="center"/>
    </xf>
    <xf numFmtId="44" fontId="7" fillId="5" borderId="1" xfId="1" applyFont="1" applyFill="1" applyBorder="1" applyAlignment="1">
      <alignment horizontal="center" vertical="center" wrapText="1"/>
    </xf>
    <xf numFmtId="44" fontId="7" fillId="6" borderId="1" xfId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44" fontId="7" fillId="5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4" fontId="9" fillId="5" borderId="1" xfId="1" applyFont="1" applyFill="1" applyBorder="1" applyAlignment="1">
      <alignment horizontal="center" vertical="center" wrapText="1"/>
    </xf>
    <xf numFmtId="44" fontId="9" fillId="6" borderId="1" xfId="1" applyFont="1" applyFill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/>
    </xf>
    <xf numFmtId="44" fontId="9" fillId="7" borderId="1" xfId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9" fontId="9" fillId="4" borderId="1" xfId="2" applyFont="1" applyFill="1" applyBorder="1" applyAlignment="1">
      <alignment horizontal="center" vertical="center"/>
    </xf>
    <xf numFmtId="44" fontId="9" fillId="4" borderId="1" xfId="0" applyNumberFormat="1" applyFont="1" applyFill="1" applyBorder="1" applyAlignment="1">
      <alignment horizontal="center" vertical="center"/>
    </xf>
    <xf numFmtId="44" fontId="9" fillId="6" borderId="1" xfId="1" applyFont="1" applyFill="1" applyBorder="1" applyAlignment="1">
      <alignment horizontal="center" vertical="center"/>
    </xf>
    <xf numFmtId="44" fontId="9" fillId="4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44" fontId="8" fillId="5" borderId="1" xfId="0" applyNumberFormat="1" applyFont="1" applyFill="1" applyBorder="1" applyAlignment="1">
      <alignment horizontal="center" vertical="center" wrapText="1"/>
    </xf>
    <xf numFmtId="44" fontId="8" fillId="6" borderId="6" xfId="1" applyFont="1" applyFill="1" applyBorder="1" applyAlignment="1">
      <alignment horizontal="center" vertical="center" wrapText="1"/>
    </xf>
    <xf numFmtId="44" fontId="8" fillId="6" borderId="1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center" wrapText="1"/>
    </xf>
    <xf numFmtId="44" fontId="9" fillId="6" borderId="6" xfId="1" applyFont="1" applyFill="1" applyBorder="1" applyAlignment="1">
      <alignment horizontal="center" vertical="center" wrapText="1"/>
    </xf>
    <xf numFmtId="44" fontId="9" fillId="6" borderId="7" xfId="1" applyFont="1" applyFill="1" applyBorder="1" applyAlignment="1">
      <alignment horizontal="center" vertical="center"/>
    </xf>
    <xf numFmtId="44" fontId="8" fillId="5" borderId="1" xfId="1" applyFont="1" applyFill="1" applyBorder="1" applyAlignment="1">
      <alignment horizontal="center" vertical="center" wrapText="1"/>
    </xf>
    <xf numFmtId="44" fontId="8" fillId="6" borderId="1" xfId="1" applyFont="1" applyFill="1" applyBorder="1" applyAlignment="1">
      <alignment horizontal="center" vertical="center"/>
    </xf>
    <xf numFmtId="44" fontId="8" fillId="6" borderId="7" xfId="1" applyFont="1" applyFill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horizontal="center" vertical="center" wrapText="1"/>
    </xf>
    <xf numFmtId="44" fontId="8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44" fontId="8" fillId="6" borderId="0" xfId="0" applyNumberFormat="1" applyFont="1" applyFill="1" applyAlignment="1">
      <alignment horizontal="center" vertical="center" wrapText="1"/>
    </xf>
    <xf numFmtId="44" fontId="8" fillId="6" borderId="0" xfId="1" applyFont="1" applyFill="1" applyBorder="1" applyAlignment="1">
      <alignment horizontal="center" vertical="center" wrapText="1"/>
    </xf>
    <xf numFmtId="44" fontId="8" fillId="6" borderId="0" xfId="0" applyNumberFormat="1" applyFont="1" applyFill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44" fontId="8" fillId="6" borderId="5" xfId="1" applyFont="1" applyFill="1" applyBorder="1" applyAlignment="1">
      <alignment horizontal="center" vertical="center" wrapText="1"/>
    </xf>
    <xf numFmtId="44" fontId="8" fillId="6" borderId="6" xfId="1" applyFont="1" applyFill="1" applyBorder="1" applyAlignment="1">
      <alignment horizontal="center" vertical="center" wrapText="1"/>
    </xf>
    <xf numFmtId="44" fontId="8" fillId="6" borderId="7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4" fontId="9" fillId="6" borderId="5" xfId="1" applyFont="1" applyFill="1" applyBorder="1" applyAlignment="1">
      <alignment horizontal="center" vertical="center" wrapText="1"/>
    </xf>
    <xf numFmtId="44" fontId="9" fillId="6" borderId="6" xfId="1" applyFont="1" applyFill="1" applyBorder="1" applyAlignment="1">
      <alignment horizontal="center" vertical="center" wrapText="1"/>
    </xf>
    <xf numFmtId="44" fontId="9" fillId="6" borderId="7" xfId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44" fontId="8" fillId="6" borderId="1" xfId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510989</xdr:colOff>
      <xdr:row>0</xdr:row>
      <xdr:rowOff>600075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5490F7D-8F25-4542-BAC7-4907266A4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949139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9525</xdr:rowOff>
    </xdr:from>
    <xdr:to>
      <xdr:col>8</xdr:col>
      <xdr:colOff>1130754</xdr:colOff>
      <xdr:row>0</xdr:row>
      <xdr:rowOff>581025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C28BDD7B-1BEB-4B28-A392-3A7CE0A16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240375" y="9525"/>
          <a:ext cx="111170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510989</xdr:colOff>
      <xdr:row>0</xdr:row>
      <xdr:rowOff>600075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89804CC1-29A3-4FC5-A938-D133FA6EA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952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19050</xdr:colOff>
      <xdr:row>0</xdr:row>
      <xdr:rowOff>9525</xdr:rowOff>
    </xdr:from>
    <xdr:to>
      <xdr:col>23</xdr:col>
      <xdr:colOff>1130754</xdr:colOff>
      <xdr:row>0</xdr:row>
      <xdr:rowOff>581025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DFAD8B41-11B6-46B5-AE7F-C7248DDC8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135725" y="9525"/>
          <a:ext cx="111170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A44" zoomScale="85" zoomScaleNormal="85" workbookViewId="0">
      <selection activeCell="J60" sqref="J60"/>
    </sheetView>
  </sheetViews>
  <sheetFormatPr defaultRowHeight="15" x14ac:dyDescent="0.25"/>
  <cols>
    <col min="1" max="1" width="6.5703125" style="4" customWidth="1"/>
    <col min="2" max="2" width="35.28515625" style="4" customWidth="1"/>
    <col min="3" max="3" width="9.5703125" style="7" customWidth="1"/>
    <col min="4" max="5" width="11.85546875" style="7" customWidth="1"/>
    <col min="6" max="6" width="14.28515625" style="7" customWidth="1"/>
    <col min="7" max="7" width="15.7109375" style="7" customWidth="1"/>
    <col min="8" max="8" width="18.42578125" style="7" bestFit="1" customWidth="1"/>
    <col min="9" max="9" width="18.42578125" style="7" customWidth="1"/>
    <col min="10" max="16384" width="9.140625" style="4"/>
  </cols>
  <sheetData>
    <row r="1" spans="1:9" ht="48.75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</row>
    <row r="2" spans="1:9" x14ac:dyDescent="0.25">
      <c r="A2" s="71" t="s">
        <v>33</v>
      </c>
      <c r="B2" s="71"/>
      <c r="C2" s="71"/>
      <c r="D2" s="71"/>
      <c r="E2" s="71"/>
      <c r="F2" s="71"/>
      <c r="G2" s="71"/>
      <c r="H2" s="71"/>
      <c r="I2" s="71"/>
    </row>
    <row r="3" spans="1:9" x14ac:dyDescent="0.25">
      <c r="A3" s="72" t="s">
        <v>0</v>
      </c>
      <c r="B3" s="72" t="s">
        <v>21</v>
      </c>
      <c r="C3" s="72" t="s">
        <v>22</v>
      </c>
      <c r="D3" s="72" t="s">
        <v>23</v>
      </c>
      <c r="E3" s="72" t="s">
        <v>36</v>
      </c>
      <c r="F3" s="73" t="s">
        <v>85</v>
      </c>
      <c r="G3" s="73"/>
      <c r="H3" s="72" t="s">
        <v>28</v>
      </c>
      <c r="I3" s="72"/>
    </row>
    <row r="4" spans="1:9" x14ac:dyDescent="0.25">
      <c r="A4" s="72"/>
      <c r="B4" s="72"/>
      <c r="C4" s="72"/>
      <c r="D4" s="72"/>
      <c r="E4" s="72"/>
      <c r="F4" s="73"/>
      <c r="G4" s="73"/>
      <c r="H4" s="72"/>
      <c r="I4" s="72"/>
    </row>
    <row r="5" spans="1:9" ht="39" customHeight="1" x14ac:dyDescent="0.25">
      <c r="A5" s="72"/>
      <c r="B5" s="72"/>
      <c r="C5" s="72"/>
      <c r="D5" s="72"/>
      <c r="E5" s="72"/>
      <c r="F5" s="3" t="s">
        <v>1</v>
      </c>
      <c r="G5" s="3" t="s">
        <v>2</v>
      </c>
      <c r="H5" s="1" t="s">
        <v>1</v>
      </c>
      <c r="I5" s="1" t="s">
        <v>2</v>
      </c>
    </row>
    <row r="6" spans="1:9" ht="15" customHeight="1" x14ac:dyDescent="0.25">
      <c r="A6" s="67" t="s">
        <v>34</v>
      </c>
      <c r="B6" s="67"/>
      <c r="C6" s="67"/>
      <c r="D6" s="67"/>
      <c r="E6" s="67"/>
      <c r="F6" s="67"/>
      <c r="G6" s="67"/>
      <c r="H6" s="67"/>
      <c r="I6" s="67"/>
    </row>
    <row r="7" spans="1:9" ht="24" customHeight="1" x14ac:dyDescent="0.25">
      <c r="A7" s="5">
        <v>1</v>
      </c>
      <c r="B7" s="11" t="s">
        <v>122</v>
      </c>
      <c r="C7" s="12" t="s">
        <v>19</v>
      </c>
      <c r="D7" s="13">
        <v>139</v>
      </c>
      <c r="E7" s="13" t="s">
        <v>37</v>
      </c>
      <c r="F7" s="14">
        <v>459</v>
      </c>
      <c r="G7" s="14">
        <f>PRODUCT(D7,F7)</f>
        <v>63801</v>
      </c>
      <c r="H7" s="35">
        <v>432.31</v>
      </c>
      <c r="I7" s="2">
        <f>PRODUCT(D7,H7)</f>
        <v>60091.090000000004</v>
      </c>
    </row>
    <row r="8" spans="1:9" ht="25.5" x14ac:dyDescent="0.25">
      <c r="A8" s="5">
        <v>3</v>
      </c>
      <c r="B8" s="11" t="s">
        <v>123</v>
      </c>
      <c r="C8" s="12" t="s">
        <v>19</v>
      </c>
      <c r="D8" s="13">
        <v>139</v>
      </c>
      <c r="E8" s="13" t="s">
        <v>38</v>
      </c>
      <c r="F8" s="14">
        <v>624</v>
      </c>
      <c r="G8" s="14">
        <f t="shared" ref="G8:G14" si="0">PRODUCT(D8,F8)</f>
        <v>86736</v>
      </c>
      <c r="H8" s="34">
        <v>624.69000000000005</v>
      </c>
      <c r="I8" s="2">
        <f t="shared" ref="I8:I14" si="1">PRODUCT(D8,H8)</f>
        <v>86831.91</v>
      </c>
    </row>
    <row r="9" spans="1:9" ht="63.75" x14ac:dyDescent="0.25">
      <c r="A9" s="5">
        <v>13</v>
      </c>
      <c r="B9" s="11" t="s">
        <v>124</v>
      </c>
      <c r="C9" s="12" t="s">
        <v>19</v>
      </c>
      <c r="D9" s="13">
        <v>450</v>
      </c>
      <c r="E9" s="13" t="s">
        <v>39</v>
      </c>
      <c r="F9" s="14">
        <v>398</v>
      </c>
      <c r="G9" s="14">
        <f t="shared" si="0"/>
        <v>179100</v>
      </c>
      <c r="H9" s="34">
        <v>411.03</v>
      </c>
      <c r="I9" s="2">
        <f t="shared" si="1"/>
        <v>184963.5</v>
      </c>
    </row>
    <row r="10" spans="1:9" ht="38.25" x14ac:dyDescent="0.25">
      <c r="A10" s="5">
        <v>19</v>
      </c>
      <c r="B10" s="11" t="s">
        <v>125</v>
      </c>
      <c r="C10" s="12" t="s">
        <v>19</v>
      </c>
      <c r="D10" s="13">
        <v>188</v>
      </c>
      <c r="E10" s="13" t="s">
        <v>40</v>
      </c>
      <c r="F10" s="14">
        <v>2918</v>
      </c>
      <c r="G10" s="14">
        <f t="shared" si="0"/>
        <v>548584</v>
      </c>
      <c r="H10" s="34">
        <v>3151.55</v>
      </c>
      <c r="I10" s="2">
        <f t="shared" si="1"/>
        <v>592491.4</v>
      </c>
    </row>
    <row r="11" spans="1:9" ht="38.25" x14ac:dyDescent="0.25">
      <c r="A11" s="5">
        <v>21</v>
      </c>
      <c r="B11" s="11" t="s">
        <v>126</v>
      </c>
      <c r="C11" s="12" t="s">
        <v>19</v>
      </c>
      <c r="D11" s="13">
        <v>75</v>
      </c>
      <c r="E11" s="13" t="s">
        <v>41</v>
      </c>
      <c r="F11" s="14">
        <v>5852</v>
      </c>
      <c r="G11" s="14">
        <f t="shared" si="0"/>
        <v>438900</v>
      </c>
      <c r="H11" s="34">
        <v>6019.14</v>
      </c>
      <c r="I11" s="2">
        <f t="shared" si="1"/>
        <v>451435.5</v>
      </c>
    </row>
    <row r="12" spans="1:9" ht="25.5" x14ac:dyDescent="0.25">
      <c r="A12" s="5">
        <v>52</v>
      </c>
      <c r="B12" s="11" t="s">
        <v>127</v>
      </c>
      <c r="C12" s="12" t="s">
        <v>19</v>
      </c>
      <c r="D12" s="13">
        <v>38</v>
      </c>
      <c r="E12" s="13" t="s">
        <v>43</v>
      </c>
      <c r="F12" s="14">
        <v>2379</v>
      </c>
      <c r="G12" s="14">
        <f t="shared" si="0"/>
        <v>90402</v>
      </c>
      <c r="H12" s="34">
        <v>2621.65</v>
      </c>
      <c r="I12" s="2">
        <f t="shared" si="1"/>
        <v>99622.7</v>
      </c>
    </row>
    <row r="13" spans="1:9" ht="25.5" customHeight="1" x14ac:dyDescent="0.25">
      <c r="A13" s="5">
        <v>54</v>
      </c>
      <c r="B13" s="11" t="s">
        <v>128</v>
      </c>
      <c r="C13" s="12" t="s">
        <v>19</v>
      </c>
      <c r="D13" s="13">
        <v>38</v>
      </c>
      <c r="E13" s="13" t="s">
        <v>42</v>
      </c>
      <c r="F13" s="14">
        <v>3640</v>
      </c>
      <c r="G13" s="14">
        <f t="shared" si="0"/>
        <v>138320</v>
      </c>
      <c r="H13" s="34">
        <v>3645</v>
      </c>
      <c r="I13" s="2">
        <f t="shared" si="1"/>
        <v>138510</v>
      </c>
    </row>
    <row r="14" spans="1:9" ht="76.5" x14ac:dyDescent="0.25">
      <c r="A14" s="5">
        <v>62</v>
      </c>
      <c r="B14" s="6" t="s">
        <v>112</v>
      </c>
      <c r="C14" s="12" t="s">
        <v>19</v>
      </c>
      <c r="D14" s="13">
        <v>300</v>
      </c>
      <c r="E14" s="13" t="s">
        <v>44</v>
      </c>
      <c r="F14" s="14">
        <v>1290</v>
      </c>
      <c r="G14" s="14">
        <f t="shared" si="0"/>
        <v>387000</v>
      </c>
      <c r="H14" s="34">
        <v>1529.81</v>
      </c>
      <c r="I14" s="2">
        <f t="shared" si="1"/>
        <v>458943</v>
      </c>
    </row>
    <row r="15" spans="1:9" ht="15" customHeight="1" x14ac:dyDescent="0.25">
      <c r="A15" s="69" t="s">
        <v>97</v>
      </c>
      <c r="B15" s="74"/>
      <c r="C15" s="74"/>
      <c r="D15" s="74"/>
      <c r="E15" s="74"/>
      <c r="F15" s="74"/>
      <c r="G15" s="15">
        <f>SUM(G7:G14)</f>
        <v>1932843</v>
      </c>
      <c r="H15" s="16" t="s">
        <v>13</v>
      </c>
      <c r="I15" s="17">
        <f>SUM(I7:I14)</f>
        <v>2072889.0999999999</v>
      </c>
    </row>
    <row r="16" spans="1:9" s="8" customFormat="1" ht="15" customHeight="1" x14ac:dyDescent="0.25">
      <c r="A16" s="64"/>
      <c r="B16" s="65"/>
      <c r="C16" s="65"/>
      <c r="D16" s="65"/>
      <c r="E16" s="65"/>
      <c r="F16" s="65"/>
      <c r="G16" s="65"/>
      <c r="H16" s="65"/>
      <c r="I16" s="66"/>
    </row>
    <row r="17" spans="1:9" ht="15" customHeight="1" x14ac:dyDescent="0.25">
      <c r="A17" s="67" t="s">
        <v>45</v>
      </c>
      <c r="B17" s="68"/>
      <c r="C17" s="68"/>
      <c r="D17" s="68"/>
      <c r="E17" s="68"/>
      <c r="F17" s="68"/>
      <c r="G17" s="68"/>
      <c r="H17" s="68"/>
      <c r="I17" s="68"/>
    </row>
    <row r="18" spans="1:9" ht="51" x14ac:dyDescent="0.25">
      <c r="A18" s="5">
        <v>7</v>
      </c>
      <c r="B18" s="11" t="s">
        <v>129</v>
      </c>
      <c r="C18" s="12" t="s">
        <v>19</v>
      </c>
      <c r="D18" s="13">
        <v>750</v>
      </c>
      <c r="E18" s="13" t="s">
        <v>46</v>
      </c>
      <c r="F18" s="14">
        <v>253.26</v>
      </c>
      <c r="G18" s="14">
        <f t="shared" ref="G18:G20" si="2">PRODUCT(D18,F18)</f>
        <v>189945</v>
      </c>
      <c r="H18" s="39">
        <v>293.7</v>
      </c>
      <c r="I18" s="2">
        <f t="shared" ref="I18:I20" si="3">PRODUCT(D18,H18)</f>
        <v>220275</v>
      </c>
    </row>
    <row r="19" spans="1:9" ht="51" x14ac:dyDescent="0.25">
      <c r="A19" s="5">
        <v>66</v>
      </c>
      <c r="B19" s="11" t="s">
        <v>130</v>
      </c>
      <c r="C19" s="12" t="s">
        <v>19</v>
      </c>
      <c r="D19" s="12">
        <v>150</v>
      </c>
      <c r="E19" s="12" t="s">
        <v>47</v>
      </c>
      <c r="F19" s="14">
        <v>6550</v>
      </c>
      <c r="G19" s="14">
        <f t="shared" si="2"/>
        <v>982500</v>
      </c>
      <c r="H19" s="39">
        <v>6467.99</v>
      </c>
      <c r="I19" s="2">
        <f t="shared" si="3"/>
        <v>970198.5</v>
      </c>
    </row>
    <row r="20" spans="1:9" ht="51" x14ac:dyDescent="0.25">
      <c r="A20" s="5">
        <v>73</v>
      </c>
      <c r="B20" s="11" t="s">
        <v>131</v>
      </c>
      <c r="C20" s="12" t="s">
        <v>19</v>
      </c>
      <c r="D20" s="12">
        <v>38</v>
      </c>
      <c r="E20" s="12" t="s">
        <v>48</v>
      </c>
      <c r="F20" s="14">
        <v>1478.94</v>
      </c>
      <c r="G20" s="14">
        <f t="shared" si="2"/>
        <v>56199.72</v>
      </c>
      <c r="H20" s="39">
        <v>1578.93</v>
      </c>
      <c r="I20" s="2">
        <f t="shared" si="3"/>
        <v>59999.340000000004</v>
      </c>
    </row>
    <row r="21" spans="1:9" ht="15" customHeight="1" x14ac:dyDescent="0.25">
      <c r="A21" s="69" t="s">
        <v>88</v>
      </c>
      <c r="B21" s="69"/>
      <c r="C21" s="69"/>
      <c r="D21" s="69"/>
      <c r="E21" s="69"/>
      <c r="F21" s="69"/>
      <c r="G21" s="15">
        <f>SUM(G18:G20)</f>
        <v>1228644.72</v>
      </c>
      <c r="H21" s="16" t="s">
        <v>14</v>
      </c>
      <c r="I21" s="17">
        <f>SUM(I18:I20)</f>
        <v>1250472.8400000001</v>
      </c>
    </row>
    <row r="22" spans="1:9" s="8" customFormat="1" ht="15" customHeight="1" x14ac:dyDescent="0.25">
      <c r="A22" s="64"/>
      <c r="B22" s="65"/>
      <c r="C22" s="65"/>
      <c r="D22" s="65"/>
      <c r="E22" s="65"/>
      <c r="F22" s="65"/>
      <c r="G22" s="65"/>
      <c r="H22" s="65"/>
      <c r="I22" s="66"/>
    </row>
    <row r="23" spans="1:9" ht="15" customHeight="1" x14ac:dyDescent="0.25">
      <c r="A23" s="67" t="s">
        <v>49</v>
      </c>
      <c r="B23" s="68"/>
      <c r="C23" s="68"/>
      <c r="D23" s="68"/>
      <c r="E23" s="68"/>
      <c r="F23" s="68"/>
      <c r="G23" s="68"/>
      <c r="H23" s="68"/>
      <c r="I23" s="68"/>
    </row>
    <row r="24" spans="1:9" ht="38.25" x14ac:dyDescent="0.25">
      <c r="A24" s="5">
        <v>15</v>
      </c>
      <c r="B24" s="11" t="s">
        <v>132</v>
      </c>
      <c r="C24" s="12" t="s">
        <v>19</v>
      </c>
      <c r="D24" s="12">
        <v>188</v>
      </c>
      <c r="E24" s="18" t="s">
        <v>51</v>
      </c>
      <c r="F24" s="14">
        <v>552.79</v>
      </c>
      <c r="G24" s="14">
        <f t="shared" ref="G24:G28" si="4">PRODUCT(D24,F24)</f>
        <v>103924.51999999999</v>
      </c>
      <c r="H24" s="34">
        <v>619.87</v>
      </c>
      <c r="I24" s="2">
        <f t="shared" ref="I24:I28" si="5">PRODUCT(D24,H24)</f>
        <v>116535.56</v>
      </c>
    </row>
    <row r="25" spans="1:9" ht="38.25" x14ac:dyDescent="0.25">
      <c r="A25" s="5">
        <v>16</v>
      </c>
      <c r="B25" s="11" t="s">
        <v>133</v>
      </c>
      <c r="C25" s="12" t="s">
        <v>19</v>
      </c>
      <c r="D25" s="12">
        <v>62</v>
      </c>
      <c r="E25" s="5" t="s">
        <v>51</v>
      </c>
      <c r="F25" s="14">
        <v>552.79</v>
      </c>
      <c r="G25" s="14">
        <f t="shared" si="4"/>
        <v>34272.979999999996</v>
      </c>
      <c r="H25" s="34">
        <v>619.87</v>
      </c>
      <c r="I25" s="2">
        <f t="shared" si="5"/>
        <v>38431.94</v>
      </c>
    </row>
    <row r="26" spans="1:9" ht="38.25" x14ac:dyDescent="0.25">
      <c r="A26" s="5">
        <v>17</v>
      </c>
      <c r="B26" s="11" t="s">
        <v>134</v>
      </c>
      <c r="C26" s="12" t="s">
        <v>19</v>
      </c>
      <c r="D26" s="12">
        <v>188</v>
      </c>
      <c r="E26" s="12" t="s">
        <v>52</v>
      </c>
      <c r="F26" s="14">
        <v>638.73</v>
      </c>
      <c r="G26" s="14">
        <f t="shared" si="4"/>
        <v>120081.24</v>
      </c>
      <c r="H26" s="34">
        <v>660.3</v>
      </c>
      <c r="I26" s="2">
        <f t="shared" si="5"/>
        <v>124136.4</v>
      </c>
    </row>
    <row r="27" spans="1:9" ht="38.25" x14ac:dyDescent="0.25">
      <c r="A27" s="5">
        <v>18</v>
      </c>
      <c r="B27" s="11" t="s">
        <v>135</v>
      </c>
      <c r="C27" s="12" t="s">
        <v>19</v>
      </c>
      <c r="D27" s="12">
        <v>62</v>
      </c>
      <c r="E27" s="12" t="s">
        <v>53</v>
      </c>
      <c r="F27" s="14">
        <v>638.73</v>
      </c>
      <c r="G27" s="14">
        <f t="shared" si="4"/>
        <v>39601.26</v>
      </c>
      <c r="H27" s="34">
        <v>660.3</v>
      </c>
      <c r="I27" s="2">
        <f t="shared" si="5"/>
        <v>40938.6</v>
      </c>
    </row>
    <row r="28" spans="1:9" ht="51" x14ac:dyDescent="0.25">
      <c r="A28" s="5">
        <v>20</v>
      </c>
      <c r="B28" s="11" t="s">
        <v>136</v>
      </c>
      <c r="C28" s="12" t="s">
        <v>19</v>
      </c>
      <c r="D28" s="12">
        <v>62</v>
      </c>
      <c r="E28" s="12" t="s">
        <v>50</v>
      </c>
      <c r="F28" s="14">
        <v>2499.9899999999998</v>
      </c>
      <c r="G28" s="14">
        <f t="shared" si="4"/>
        <v>154999.37999999998</v>
      </c>
      <c r="H28" s="34">
        <v>2917.55</v>
      </c>
      <c r="I28" s="2">
        <f t="shared" si="5"/>
        <v>180888.1</v>
      </c>
    </row>
    <row r="29" spans="1:9" ht="15" customHeight="1" x14ac:dyDescent="0.25">
      <c r="A29" s="69" t="s">
        <v>89</v>
      </c>
      <c r="B29" s="69"/>
      <c r="C29" s="69"/>
      <c r="D29" s="69"/>
      <c r="E29" s="69"/>
      <c r="F29" s="69"/>
      <c r="G29" s="15">
        <f>SUM(G24:G28)</f>
        <v>452879.38</v>
      </c>
      <c r="H29" s="16" t="s">
        <v>15</v>
      </c>
      <c r="I29" s="17">
        <f>SUM(I24:I28)</f>
        <v>500930.6</v>
      </c>
    </row>
    <row r="30" spans="1:9" s="8" customFormat="1" ht="15" customHeight="1" x14ac:dyDescent="0.25">
      <c r="A30" s="64"/>
      <c r="B30" s="65"/>
      <c r="C30" s="65"/>
      <c r="D30" s="65"/>
      <c r="E30" s="65"/>
      <c r="F30" s="65"/>
      <c r="G30" s="65"/>
      <c r="H30" s="65"/>
      <c r="I30" s="66"/>
    </row>
    <row r="31" spans="1:9" ht="15" customHeight="1" x14ac:dyDescent="0.25">
      <c r="A31" s="67" t="s">
        <v>54</v>
      </c>
      <c r="B31" s="68"/>
      <c r="C31" s="68"/>
      <c r="D31" s="68"/>
      <c r="E31" s="68"/>
      <c r="F31" s="68"/>
      <c r="G31" s="68"/>
      <c r="H31" s="68"/>
      <c r="I31" s="68"/>
    </row>
    <row r="32" spans="1:9" ht="63.75" x14ac:dyDescent="0.25">
      <c r="A32" s="5">
        <v>23</v>
      </c>
      <c r="B32" s="11" t="s">
        <v>113</v>
      </c>
      <c r="C32" s="12" t="s">
        <v>19</v>
      </c>
      <c r="D32" s="13">
        <v>150</v>
      </c>
      <c r="E32" s="13" t="s">
        <v>56</v>
      </c>
      <c r="F32" s="14">
        <v>1577</v>
      </c>
      <c r="G32" s="14">
        <f t="shared" ref="G32:G34" si="6">PRODUCT(D32,F32)</f>
        <v>236550</v>
      </c>
      <c r="H32" s="35">
        <v>1462.44</v>
      </c>
      <c r="I32" s="2">
        <f t="shared" ref="I32:I34" si="7">PRODUCT(D32,H32)</f>
        <v>219366</v>
      </c>
    </row>
    <row r="33" spans="1:9" ht="51" x14ac:dyDescent="0.25">
      <c r="A33" s="5">
        <v>30</v>
      </c>
      <c r="B33" s="11" t="s">
        <v>114</v>
      </c>
      <c r="C33" s="12" t="s">
        <v>55</v>
      </c>
      <c r="D33" s="13">
        <v>750</v>
      </c>
      <c r="E33" s="13" t="s">
        <v>57</v>
      </c>
      <c r="F33" s="14">
        <v>1350</v>
      </c>
      <c r="G33" s="14">
        <f t="shared" si="6"/>
        <v>1012500</v>
      </c>
      <c r="H33" s="34">
        <v>1456.84</v>
      </c>
      <c r="I33" s="2">
        <f t="shared" si="7"/>
        <v>1092630</v>
      </c>
    </row>
    <row r="34" spans="1:9" ht="26.25" customHeight="1" x14ac:dyDescent="0.25">
      <c r="A34" s="5">
        <v>64</v>
      </c>
      <c r="B34" s="11" t="s">
        <v>137</v>
      </c>
      <c r="C34" s="12" t="s">
        <v>19</v>
      </c>
      <c r="D34" s="13">
        <v>300</v>
      </c>
      <c r="E34" s="13" t="s">
        <v>58</v>
      </c>
      <c r="F34" s="14">
        <v>1833.66</v>
      </c>
      <c r="G34" s="14">
        <f t="shared" si="6"/>
        <v>550098</v>
      </c>
      <c r="H34" s="34">
        <v>1884.12</v>
      </c>
      <c r="I34" s="2">
        <f t="shared" si="7"/>
        <v>565236</v>
      </c>
    </row>
    <row r="35" spans="1:9" ht="15" customHeight="1" x14ac:dyDescent="0.25">
      <c r="A35" s="69" t="s">
        <v>90</v>
      </c>
      <c r="B35" s="69"/>
      <c r="C35" s="69"/>
      <c r="D35" s="69"/>
      <c r="E35" s="69"/>
      <c r="F35" s="69"/>
      <c r="G35" s="15">
        <f>SUM(G32)</f>
        <v>236550</v>
      </c>
      <c r="H35" s="16" t="s">
        <v>16</v>
      </c>
      <c r="I35" s="17">
        <f>SUM(I32)</f>
        <v>219366</v>
      </c>
    </row>
    <row r="36" spans="1:9" s="8" customFormat="1" ht="15" customHeight="1" x14ac:dyDescent="0.25">
      <c r="A36" s="64"/>
      <c r="B36" s="65"/>
      <c r="C36" s="65"/>
      <c r="D36" s="65"/>
      <c r="E36" s="65"/>
      <c r="F36" s="65"/>
      <c r="G36" s="65"/>
      <c r="H36" s="65"/>
      <c r="I36" s="66"/>
    </row>
    <row r="37" spans="1:9" ht="15" customHeight="1" x14ac:dyDescent="0.25">
      <c r="A37" s="67" t="s">
        <v>59</v>
      </c>
      <c r="B37" s="68"/>
      <c r="C37" s="68"/>
      <c r="D37" s="68"/>
      <c r="E37" s="68"/>
      <c r="F37" s="68"/>
      <c r="G37" s="68"/>
      <c r="H37" s="68"/>
      <c r="I37" s="68"/>
    </row>
    <row r="38" spans="1:9" ht="89.25" x14ac:dyDescent="0.25">
      <c r="A38" s="5">
        <v>24</v>
      </c>
      <c r="B38" s="11" t="s">
        <v>138</v>
      </c>
      <c r="C38" s="12" t="s">
        <v>19</v>
      </c>
      <c r="D38" s="12">
        <v>50</v>
      </c>
      <c r="E38" s="12" t="s">
        <v>60</v>
      </c>
      <c r="F38" s="14">
        <v>1618</v>
      </c>
      <c r="G38" s="14">
        <f t="shared" ref="G38:G43" si="8">PRODUCT(D38,F38)</f>
        <v>80900</v>
      </c>
      <c r="H38" s="35">
        <v>1462.44</v>
      </c>
      <c r="I38" s="2">
        <f t="shared" ref="I38:I43" si="9">PRODUCT(D38,H38)</f>
        <v>73122</v>
      </c>
    </row>
    <row r="39" spans="1:9" ht="76.5" x14ac:dyDescent="0.25">
      <c r="A39" s="5">
        <v>26</v>
      </c>
      <c r="B39" s="11" t="s">
        <v>139</v>
      </c>
      <c r="C39" s="12" t="s">
        <v>19</v>
      </c>
      <c r="D39" s="12">
        <v>50</v>
      </c>
      <c r="E39" s="12" t="s">
        <v>61</v>
      </c>
      <c r="F39" s="14">
        <v>2518</v>
      </c>
      <c r="G39" s="14">
        <f t="shared" si="8"/>
        <v>125900</v>
      </c>
      <c r="H39" s="35">
        <v>1998.28</v>
      </c>
      <c r="I39" s="2">
        <f t="shared" si="9"/>
        <v>99914</v>
      </c>
    </row>
    <row r="40" spans="1:9" ht="51" x14ac:dyDescent="0.25">
      <c r="A40" s="5">
        <v>31</v>
      </c>
      <c r="B40" s="11" t="s">
        <v>140</v>
      </c>
      <c r="C40" s="12" t="s">
        <v>55</v>
      </c>
      <c r="D40" s="13">
        <v>250</v>
      </c>
      <c r="E40" s="13" t="s">
        <v>62</v>
      </c>
      <c r="F40" s="14">
        <v>1423.6</v>
      </c>
      <c r="G40" s="14">
        <f t="shared" si="8"/>
        <v>355900</v>
      </c>
      <c r="H40" s="39">
        <v>1480.52</v>
      </c>
      <c r="I40" s="2">
        <f t="shared" si="9"/>
        <v>370130</v>
      </c>
    </row>
    <row r="41" spans="1:9" ht="51" x14ac:dyDescent="0.25">
      <c r="A41" s="5">
        <v>32</v>
      </c>
      <c r="B41" s="11" t="s">
        <v>141</v>
      </c>
      <c r="C41" s="12" t="s">
        <v>19</v>
      </c>
      <c r="D41" s="12">
        <v>10000</v>
      </c>
      <c r="E41" s="12" t="s">
        <v>63</v>
      </c>
      <c r="F41" s="14">
        <v>5.98</v>
      </c>
      <c r="G41" s="14">
        <f t="shared" si="8"/>
        <v>59800.000000000007</v>
      </c>
      <c r="H41" s="39">
        <v>6.46</v>
      </c>
      <c r="I41" s="2">
        <f t="shared" si="9"/>
        <v>64600</v>
      </c>
    </row>
    <row r="42" spans="1:9" ht="51" x14ac:dyDescent="0.25">
      <c r="A42" s="5">
        <v>33</v>
      </c>
      <c r="B42" s="11" t="s">
        <v>142</v>
      </c>
      <c r="C42" s="12" t="s">
        <v>19</v>
      </c>
      <c r="D42" s="13">
        <v>1000</v>
      </c>
      <c r="E42" s="13" t="s">
        <v>63</v>
      </c>
      <c r="F42" s="14">
        <v>57.1</v>
      </c>
      <c r="G42" s="14">
        <f t="shared" si="8"/>
        <v>57100</v>
      </c>
      <c r="H42" s="39">
        <v>58.58</v>
      </c>
      <c r="I42" s="2">
        <f t="shared" si="9"/>
        <v>58580</v>
      </c>
    </row>
    <row r="43" spans="1:9" ht="38.25" x14ac:dyDescent="0.25">
      <c r="A43" s="5">
        <v>35</v>
      </c>
      <c r="B43" s="11" t="s">
        <v>143</v>
      </c>
      <c r="C43" s="12" t="s">
        <v>19</v>
      </c>
      <c r="D43" s="13">
        <v>100</v>
      </c>
      <c r="E43" s="13" t="s">
        <v>64</v>
      </c>
      <c r="F43" s="14">
        <v>990</v>
      </c>
      <c r="G43" s="14">
        <f t="shared" si="8"/>
        <v>99000</v>
      </c>
      <c r="H43" s="39">
        <v>1038.67</v>
      </c>
      <c r="I43" s="2">
        <f t="shared" si="9"/>
        <v>103867</v>
      </c>
    </row>
    <row r="44" spans="1:9" ht="15" customHeight="1" x14ac:dyDescent="0.25">
      <c r="A44" s="69" t="s">
        <v>91</v>
      </c>
      <c r="B44" s="69"/>
      <c r="C44" s="69"/>
      <c r="D44" s="69"/>
      <c r="E44" s="69"/>
      <c r="F44" s="69"/>
      <c r="G44" s="15">
        <f>SUM(G38:G43)</f>
        <v>778600</v>
      </c>
      <c r="H44" s="16" t="s">
        <v>17</v>
      </c>
      <c r="I44" s="17">
        <f>SUM(I38:I43)</f>
        <v>770213</v>
      </c>
    </row>
    <row r="45" spans="1:9" s="8" customFormat="1" ht="15" customHeight="1" x14ac:dyDescent="0.25">
      <c r="A45" s="64"/>
      <c r="B45" s="65"/>
      <c r="C45" s="65"/>
      <c r="D45" s="65"/>
      <c r="E45" s="65"/>
      <c r="F45" s="65"/>
      <c r="G45" s="65"/>
      <c r="H45" s="65"/>
      <c r="I45" s="66"/>
    </row>
    <row r="46" spans="1:9" ht="15" customHeight="1" x14ac:dyDescent="0.25">
      <c r="A46" s="67" t="s">
        <v>65</v>
      </c>
      <c r="B46" s="68"/>
      <c r="C46" s="68"/>
      <c r="D46" s="68"/>
      <c r="E46" s="68"/>
      <c r="F46" s="68"/>
      <c r="G46" s="68"/>
      <c r="H46" s="68"/>
      <c r="I46" s="68"/>
    </row>
    <row r="47" spans="1:9" ht="25.5" x14ac:dyDescent="0.25">
      <c r="A47" s="5">
        <v>44</v>
      </c>
      <c r="B47" s="11" t="s">
        <v>144</v>
      </c>
      <c r="C47" s="12" t="s">
        <v>19</v>
      </c>
      <c r="D47" s="12">
        <v>150</v>
      </c>
      <c r="E47" s="12" t="s">
        <v>67</v>
      </c>
      <c r="F47" s="14">
        <v>440</v>
      </c>
      <c r="G47" s="14">
        <f t="shared" ref="G47:G48" si="10">PRODUCT(D47,F47)</f>
        <v>66000</v>
      </c>
      <c r="H47" s="39">
        <v>542.20000000000005</v>
      </c>
      <c r="I47" s="2">
        <f t="shared" ref="I47:I48" si="11">PRODUCT(D47,H47)</f>
        <v>81330</v>
      </c>
    </row>
    <row r="48" spans="1:9" ht="25.5" x14ac:dyDescent="0.25">
      <c r="A48" s="5">
        <v>48</v>
      </c>
      <c r="B48" s="11" t="s">
        <v>145</v>
      </c>
      <c r="C48" s="12" t="s">
        <v>19</v>
      </c>
      <c r="D48" s="12">
        <v>60</v>
      </c>
      <c r="E48" s="12" t="s">
        <v>68</v>
      </c>
      <c r="F48" s="14">
        <v>1148.02</v>
      </c>
      <c r="G48" s="14">
        <f t="shared" si="10"/>
        <v>68881.2</v>
      </c>
      <c r="H48" s="39">
        <v>1224.04</v>
      </c>
      <c r="I48" s="2">
        <f t="shared" si="11"/>
        <v>73442.399999999994</v>
      </c>
    </row>
    <row r="49" spans="1:9" x14ac:dyDescent="0.25">
      <c r="A49" s="69" t="s">
        <v>92</v>
      </c>
      <c r="B49" s="69"/>
      <c r="C49" s="69"/>
      <c r="D49" s="69"/>
      <c r="E49" s="69"/>
      <c r="F49" s="69"/>
      <c r="G49" s="14">
        <f>SUM(G47:G48)</f>
        <v>134881.20000000001</v>
      </c>
      <c r="H49" s="16" t="s">
        <v>26</v>
      </c>
      <c r="I49" s="19">
        <f>SUM(I47:I48)</f>
        <v>154772.4</v>
      </c>
    </row>
    <row r="50" spans="1:9" s="8" customFormat="1" x14ac:dyDescent="0.25">
      <c r="A50" s="64"/>
      <c r="B50" s="65"/>
      <c r="C50" s="65"/>
      <c r="D50" s="65"/>
      <c r="E50" s="65"/>
      <c r="F50" s="65"/>
      <c r="G50" s="65"/>
      <c r="H50" s="65"/>
      <c r="I50" s="66"/>
    </row>
    <row r="51" spans="1:9" x14ac:dyDescent="0.25">
      <c r="A51" s="67" t="s">
        <v>69</v>
      </c>
      <c r="B51" s="67"/>
      <c r="C51" s="67"/>
      <c r="D51" s="67"/>
      <c r="E51" s="67"/>
      <c r="F51" s="67"/>
      <c r="G51" s="67"/>
      <c r="H51" s="67"/>
      <c r="I51" s="67"/>
    </row>
    <row r="52" spans="1:9" ht="63.75" x14ac:dyDescent="0.25">
      <c r="A52" s="5">
        <v>46</v>
      </c>
      <c r="B52" s="11" t="s">
        <v>146</v>
      </c>
      <c r="C52" s="12" t="s">
        <v>19</v>
      </c>
      <c r="D52" s="12">
        <v>225</v>
      </c>
      <c r="E52" s="12" t="s">
        <v>74</v>
      </c>
      <c r="F52" s="14">
        <v>888.68</v>
      </c>
      <c r="G52" s="14">
        <f t="shared" ref="G52" si="12">PRODUCT(D52,F52)</f>
        <v>199953</v>
      </c>
      <c r="H52" s="39">
        <v>1032.1099999999999</v>
      </c>
      <c r="I52" s="2">
        <f t="shared" ref="I52" si="13">PRODUCT(D52,H52)</f>
        <v>232224.74999999997</v>
      </c>
    </row>
    <row r="53" spans="1:9" x14ac:dyDescent="0.25">
      <c r="A53" s="69" t="s">
        <v>93</v>
      </c>
      <c r="B53" s="69"/>
      <c r="C53" s="69"/>
      <c r="D53" s="69"/>
      <c r="E53" s="69"/>
      <c r="F53" s="69"/>
      <c r="G53" s="20">
        <f>SUM(G52)</f>
        <v>199953</v>
      </c>
      <c r="H53" s="16" t="s">
        <v>66</v>
      </c>
      <c r="I53" s="21">
        <f>SUM(I52)</f>
        <v>232224.74999999997</v>
      </c>
    </row>
    <row r="54" spans="1:9" s="8" customFormat="1" x14ac:dyDescent="0.25">
      <c r="A54" s="64"/>
      <c r="B54" s="65"/>
      <c r="C54" s="65"/>
      <c r="D54" s="65"/>
      <c r="E54" s="65"/>
      <c r="F54" s="65"/>
      <c r="G54" s="65"/>
      <c r="H54" s="65"/>
      <c r="I54" s="66"/>
    </row>
    <row r="55" spans="1:9" x14ac:dyDescent="0.25">
      <c r="A55" s="67" t="s">
        <v>71</v>
      </c>
      <c r="B55" s="67"/>
      <c r="C55" s="67"/>
      <c r="D55" s="67"/>
      <c r="E55" s="67"/>
      <c r="F55" s="67"/>
      <c r="G55" s="67"/>
      <c r="H55" s="67"/>
      <c r="I55" s="67"/>
    </row>
    <row r="56" spans="1:9" ht="38.25" x14ac:dyDescent="0.25">
      <c r="A56" s="5">
        <v>50</v>
      </c>
      <c r="B56" s="11" t="s">
        <v>147</v>
      </c>
      <c r="C56" s="12" t="s">
        <v>19</v>
      </c>
      <c r="D56" s="22">
        <v>38</v>
      </c>
      <c r="E56" s="18" t="s">
        <v>75</v>
      </c>
      <c r="F56" s="14">
        <v>1222.25</v>
      </c>
      <c r="G56" s="14">
        <f t="shared" ref="G56" si="14">PRODUCT(D56,F56)</f>
        <v>46445.5</v>
      </c>
      <c r="H56" s="39">
        <v>1253.02</v>
      </c>
      <c r="I56" s="2">
        <f t="shared" ref="I56" si="15">PRODUCT(D56,H56)</f>
        <v>47614.76</v>
      </c>
    </row>
    <row r="57" spans="1:9" x14ac:dyDescent="0.25">
      <c r="A57" s="69" t="s">
        <v>94</v>
      </c>
      <c r="B57" s="69"/>
      <c r="C57" s="69"/>
      <c r="D57" s="69"/>
      <c r="E57" s="69"/>
      <c r="F57" s="69"/>
      <c r="G57" s="14">
        <f>SUM(G56)</f>
        <v>46445.5</v>
      </c>
      <c r="H57" s="16" t="s">
        <v>72</v>
      </c>
      <c r="I57" s="21">
        <f>SUM(I56)</f>
        <v>47614.76</v>
      </c>
    </row>
    <row r="58" spans="1:9" s="8" customFormat="1" x14ac:dyDescent="0.25">
      <c r="A58" s="64"/>
      <c r="B58" s="65"/>
      <c r="C58" s="65"/>
      <c r="D58" s="65"/>
      <c r="E58" s="65"/>
      <c r="F58" s="65"/>
      <c r="G58" s="65"/>
      <c r="H58" s="65"/>
      <c r="I58" s="66"/>
    </row>
    <row r="59" spans="1:9" x14ac:dyDescent="0.25">
      <c r="A59" s="67" t="s">
        <v>73</v>
      </c>
      <c r="B59" s="67"/>
      <c r="C59" s="67"/>
      <c r="D59" s="67"/>
      <c r="E59" s="67"/>
      <c r="F59" s="67"/>
      <c r="G59" s="67"/>
      <c r="H59" s="67"/>
      <c r="I59" s="67"/>
    </row>
    <row r="60" spans="1:9" ht="25.5" x14ac:dyDescent="0.25">
      <c r="A60" s="5">
        <v>51</v>
      </c>
      <c r="B60" s="11" t="s">
        <v>148</v>
      </c>
      <c r="C60" s="12" t="s">
        <v>76</v>
      </c>
      <c r="D60" s="12">
        <v>12</v>
      </c>
      <c r="E60" s="18" t="s">
        <v>77</v>
      </c>
      <c r="F60" s="14">
        <v>1865</v>
      </c>
      <c r="G60" s="14">
        <f t="shared" ref="G60" si="16">PRODUCT(D60,F60)</f>
        <v>22380</v>
      </c>
      <c r="H60" s="39">
        <v>1871.38</v>
      </c>
      <c r="I60" s="2">
        <f t="shared" ref="I60" si="17">PRODUCT(D60,H60)</f>
        <v>22456.560000000001</v>
      </c>
    </row>
    <row r="61" spans="1:9" x14ac:dyDescent="0.25">
      <c r="A61" s="69" t="s">
        <v>95</v>
      </c>
      <c r="B61" s="69"/>
      <c r="C61" s="69"/>
      <c r="D61" s="69"/>
      <c r="E61" s="69"/>
      <c r="F61" s="69"/>
      <c r="G61" s="20">
        <f>SUM(G60)</f>
        <v>22380</v>
      </c>
      <c r="H61" s="16" t="s">
        <v>101</v>
      </c>
      <c r="I61" s="21">
        <f>SUM(I60)</f>
        <v>22456.560000000001</v>
      </c>
    </row>
    <row r="62" spans="1:9" s="8" customFormat="1" x14ac:dyDescent="0.25">
      <c r="A62" s="64"/>
      <c r="B62" s="65"/>
      <c r="C62" s="65"/>
      <c r="D62" s="65"/>
      <c r="E62" s="65"/>
      <c r="F62" s="65"/>
      <c r="G62" s="65"/>
      <c r="H62" s="65"/>
      <c r="I62" s="66"/>
    </row>
    <row r="63" spans="1:9" x14ac:dyDescent="0.25">
      <c r="A63" s="75" t="s">
        <v>96</v>
      </c>
      <c r="B63" s="76"/>
      <c r="C63" s="76"/>
      <c r="D63" s="76"/>
      <c r="E63" s="76"/>
      <c r="F63" s="76"/>
      <c r="G63" s="23">
        <f>SUM(G61,G57,G53,G49,G44,G35,G29,G21,G15)</f>
        <v>5033176.8</v>
      </c>
      <c r="H63" s="24" t="s">
        <v>25</v>
      </c>
      <c r="I63" s="17">
        <f>SUM(I61,I57,I53,I49,I44,I35,I29,I21,I15)</f>
        <v>5270940.01</v>
      </c>
    </row>
  </sheetData>
  <mergeCells count="37">
    <mergeCell ref="A63:F63"/>
    <mergeCell ref="A55:I55"/>
    <mergeCell ref="A57:F57"/>
    <mergeCell ref="A59:I59"/>
    <mergeCell ref="A61:F61"/>
    <mergeCell ref="A62:I62"/>
    <mergeCell ref="A58:I58"/>
    <mergeCell ref="A17:I17"/>
    <mergeCell ref="A21:F21"/>
    <mergeCell ref="A23:I23"/>
    <mergeCell ref="A29:F29"/>
    <mergeCell ref="H3:I4"/>
    <mergeCell ref="A6:I6"/>
    <mergeCell ref="A15:F15"/>
    <mergeCell ref="A22:I22"/>
    <mergeCell ref="A16:I16"/>
    <mergeCell ref="A1:I1"/>
    <mergeCell ref="A2:I2"/>
    <mergeCell ref="A3:A5"/>
    <mergeCell ref="B3:B5"/>
    <mergeCell ref="C3:C5"/>
    <mergeCell ref="D3:D5"/>
    <mergeCell ref="E3:E5"/>
    <mergeCell ref="F3:G4"/>
    <mergeCell ref="A54:I54"/>
    <mergeCell ref="A50:I50"/>
    <mergeCell ref="A45:I45"/>
    <mergeCell ref="A36:I36"/>
    <mergeCell ref="A30:I30"/>
    <mergeCell ref="A46:I46"/>
    <mergeCell ref="A49:F49"/>
    <mergeCell ref="A51:I51"/>
    <mergeCell ref="A53:F53"/>
    <mergeCell ref="A31:I31"/>
    <mergeCell ref="A35:F35"/>
    <mergeCell ref="A37:I37"/>
    <mergeCell ref="A44:F4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topLeftCell="K49" zoomScaleNormal="100" workbookViewId="0">
      <selection activeCell="O5" sqref="O5"/>
    </sheetView>
  </sheetViews>
  <sheetFormatPr defaultRowHeight="15" x14ac:dyDescent="0.25"/>
  <cols>
    <col min="1" max="1" width="6.5703125" style="4" customWidth="1"/>
    <col min="2" max="2" width="26.85546875" style="4" customWidth="1"/>
    <col min="3" max="3" width="8.7109375" style="7" customWidth="1"/>
    <col min="4" max="4" width="10.85546875" style="7" customWidth="1"/>
    <col min="5" max="5" width="28.140625" style="7" bestFit="1" customWidth="1"/>
    <col min="6" max="6" width="11.5703125" style="7" customWidth="1"/>
    <col min="7" max="7" width="13.85546875" style="7" customWidth="1"/>
    <col min="8" max="8" width="15.42578125" style="7" customWidth="1"/>
    <col min="9" max="9" width="10.5703125" style="7" customWidth="1"/>
    <col min="10" max="10" width="10.7109375" style="7" customWidth="1"/>
    <col min="11" max="13" width="11.5703125" style="7" customWidth="1"/>
    <col min="14" max="14" width="10.7109375" style="7" customWidth="1"/>
    <col min="15" max="15" width="11.28515625" style="7" customWidth="1"/>
    <col min="16" max="17" width="13.5703125" style="7" customWidth="1"/>
    <col min="18" max="18" width="11.42578125" style="7" customWidth="1"/>
    <col min="19" max="19" width="9.7109375" style="7" customWidth="1"/>
    <col min="20" max="20" width="12.42578125" style="7" customWidth="1"/>
    <col min="21" max="22" width="12.5703125" style="7" customWidth="1"/>
    <col min="23" max="23" width="15.28515625" style="7" customWidth="1"/>
    <col min="24" max="24" width="20.140625" style="7" bestFit="1" customWidth="1"/>
    <col min="25" max="16384" width="9.140625" style="4"/>
  </cols>
  <sheetData>
    <row r="1" spans="1:24" ht="48.75" customHeight="1" x14ac:dyDescent="0.25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4" x14ac:dyDescent="0.25">
      <c r="A2" s="91" t="s">
        <v>33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</row>
    <row r="3" spans="1:24" x14ac:dyDescent="0.25">
      <c r="A3" s="93" t="s">
        <v>0</v>
      </c>
      <c r="B3" s="86" t="s">
        <v>21</v>
      </c>
      <c r="C3" s="86" t="s">
        <v>22</v>
      </c>
      <c r="D3" s="86" t="s">
        <v>23</v>
      </c>
      <c r="E3" s="93" t="s">
        <v>36</v>
      </c>
      <c r="F3" s="87" t="s">
        <v>85</v>
      </c>
      <c r="G3" s="87"/>
      <c r="H3" s="93" t="s">
        <v>27</v>
      </c>
      <c r="I3" s="77" t="s">
        <v>3</v>
      </c>
      <c r="J3" s="78"/>
      <c r="K3" s="78"/>
      <c r="L3" s="78"/>
      <c r="M3" s="78"/>
      <c r="N3" s="78"/>
      <c r="O3" s="78"/>
      <c r="P3" s="78"/>
      <c r="Q3" s="78"/>
      <c r="R3" s="92" t="s">
        <v>18</v>
      </c>
      <c r="S3" s="92"/>
      <c r="T3" s="92"/>
      <c r="U3" s="92"/>
      <c r="V3" s="92"/>
      <c r="W3" s="86" t="s">
        <v>28</v>
      </c>
      <c r="X3" s="86"/>
    </row>
    <row r="4" spans="1:24" x14ac:dyDescent="0.25">
      <c r="A4" s="94"/>
      <c r="B4" s="86"/>
      <c r="C4" s="86"/>
      <c r="D4" s="86"/>
      <c r="E4" s="94"/>
      <c r="F4" s="87"/>
      <c r="G4" s="87"/>
      <c r="H4" s="94"/>
      <c r="I4" s="77" t="s">
        <v>31</v>
      </c>
      <c r="J4" s="78"/>
      <c r="K4" s="78"/>
      <c r="L4" s="78"/>
      <c r="M4" s="78"/>
      <c r="N4" s="78"/>
      <c r="O4" s="79"/>
      <c r="P4" s="77" t="s">
        <v>104</v>
      </c>
      <c r="Q4" s="78"/>
      <c r="R4" s="92"/>
      <c r="S4" s="92"/>
      <c r="T4" s="92"/>
      <c r="U4" s="92"/>
      <c r="V4" s="92"/>
      <c r="W4" s="86"/>
      <c r="X4" s="86"/>
    </row>
    <row r="5" spans="1:24" ht="24" x14ac:dyDescent="0.25">
      <c r="A5" s="95"/>
      <c r="B5" s="86"/>
      <c r="C5" s="86"/>
      <c r="D5" s="86"/>
      <c r="E5" s="95"/>
      <c r="F5" s="43" t="s">
        <v>1</v>
      </c>
      <c r="G5" s="43" t="s">
        <v>2</v>
      </c>
      <c r="H5" s="95"/>
      <c r="I5" s="27" t="s">
        <v>4</v>
      </c>
      <c r="J5" s="27" t="s">
        <v>5</v>
      </c>
      <c r="K5" s="27" t="s">
        <v>6</v>
      </c>
      <c r="L5" s="27" t="s">
        <v>7</v>
      </c>
      <c r="M5" s="27" t="s">
        <v>8</v>
      </c>
      <c r="N5" s="27" t="s">
        <v>9</v>
      </c>
      <c r="O5" s="27" t="s">
        <v>20</v>
      </c>
      <c r="P5" s="27" t="s">
        <v>24</v>
      </c>
      <c r="Q5" s="27" t="s">
        <v>86</v>
      </c>
      <c r="R5" s="26" t="s">
        <v>10</v>
      </c>
      <c r="S5" s="26" t="s">
        <v>11</v>
      </c>
      <c r="T5" s="26" t="s">
        <v>12</v>
      </c>
      <c r="U5" s="26" t="s">
        <v>29</v>
      </c>
      <c r="V5" s="26" t="s">
        <v>30</v>
      </c>
      <c r="W5" s="27" t="s">
        <v>1</v>
      </c>
      <c r="X5" s="27" t="s">
        <v>2</v>
      </c>
    </row>
    <row r="6" spans="1:24" ht="15" customHeight="1" x14ac:dyDescent="0.25">
      <c r="A6" s="86" t="s">
        <v>87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</row>
    <row r="7" spans="1:24" ht="33" customHeight="1" x14ac:dyDescent="0.25">
      <c r="A7" s="28">
        <v>1</v>
      </c>
      <c r="B7" s="29" t="s">
        <v>150</v>
      </c>
      <c r="C7" s="28" t="s">
        <v>19</v>
      </c>
      <c r="D7" s="30">
        <v>139</v>
      </c>
      <c r="E7" s="30" t="s">
        <v>37</v>
      </c>
      <c r="F7" s="31">
        <v>459</v>
      </c>
      <c r="G7" s="31">
        <f>PRODUCT(D7,F7)</f>
        <v>63801</v>
      </c>
      <c r="H7" s="32" t="s">
        <v>115</v>
      </c>
      <c r="I7" s="33">
        <v>332</v>
      </c>
      <c r="J7" s="33">
        <v>444</v>
      </c>
      <c r="K7" s="34">
        <v>480</v>
      </c>
      <c r="L7" s="34">
        <v>449</v>
      </c>
      <c r="M7" s="34">
        <v>456.55</v>
      </c>
      <c r="N7" s="34"/>
      <c r="O7" s="34"/>
      <c r="P7" s="34"/>
      <c r="Q7" s="34"/>
      <c r="R7" s="35">
        <f>AVERAGE(I7,J7,K7,L7,M7,N7,O7,P7,Q7)</f>
        <v>432.31000000000006</v>
      </c>
      <c r="S7" s="36">
        <f>_xlfn.STDEV.S(I7,J7,K7,L7,M7,N7,O7,P7,Q7)</f>
        <v>57.747774848906154</v>
      </c>
      <c r="T7" s="37">
        <f>S7/R7</f>
        <v>0.13357954904791966</v>
      </c>
      <c r="U7" s="38">
        <f>SUM(R7,S7)</f>
        <v>490.05777484890621</v>
      </c>
      <c r="V7" s="38">
        <f>R7-S7</f>
        <v>374.56222515109391</v>
      </c>
      <c r="W7" s="34">
        <v>432.31</v>
      </c>
      <c r="X7" s="34">
        <f t="shared" ref="X7:X14" si="0">PRODUCT(D7,W7)</f>
        <v>60091.090000000004</v>
      </c>
    </row>
    <row r="8" spans="1:24" ht="24" x14ac:dyDescent="0.25">
      <c r="A8" s="28">
        <v>3</v>
      </c>
      <c r="B8" s="29" t="s">
        <v>151</v>
      </c>
      <c r="C8" s="28" t="s">
        <v>19</v>
      </c>
      <c r="D8" s="30">
        <v>139</v>
      </c>
      <c r="E8" s="30" t="s">
        <v>38</v>
      </c>
      <c r="F8" s="31">
        <v>624</v>
      </c>
      <c r="G8" s="31">
        <f t="shared" ref="G8:G14" si="1">PRODUCT(D8,F8)</f>
        <v>86736</v>
      </c>
      <c r="H8" s="32" t="s">
        <v>149</v>
      </c>
      <c r="I8" s="32">
        <v>750</v>
      </c>
      <c r="J8" s="32">
        <v>745</v>
      </c>
      <c r="K8" s="39">
        <v>520</v>
      </c>
      <c r="L8" s="39">
        <v>539.84</v>
      </c>
      <c r="M8" s="39"/>
      <c r="N8" s="39"/>
      <c r="O8" s="34"/>
      <c r="P8" s="34">
        <v>693.28</v>
      </c>
      <c r="Q8" s="34">
        <v>499.99</v>
      </c>
      <c r="R8" s="40">
        <f t="shared" ref="R8:R14" si="2">AVERAGE(I8,J8,K8,L8,M8,N8,O8,P8,Q8)</f>
        <v>624.68499999999995</v>
      </c>
      <c r="S8" s="36">
        <f t="shared" ref="S8:S14" si="3">_xlfn.STDEV.S(I8,J8,K8,L8,M8,N8,O8,P8,Q8)</f>
        <v>117.12496638206586</v>
      </c>
      <c r="T8" s="37">
        <f t="shared" ref="T8:T14" si="4">S8/R8</f>
        <v>0.18749444341078444</v>
      </c>
      <c r="U8" s="38">
        <f t="shared" ref="U8:U14" si="5">SUM(R8,S8)</f>
        <v>741.8099663820658</v>
      </c>
      <c r="V8" s="38">
        <f t="shared" ref="V8:V14" si="6">R8-S8</f>
        <v>507.5600336179341</v>
      </c>
      <c r="W8" s="34">
        <v>624.69000000000005</v>
      </c>
      <c r="X8" s="34">
        <f t="shared" si="0"/>
        <v>86831.91</v>
      </c>
    </row>
    <row r="9" spans="1:24" ht="32.25" customHeight="1" x14ac:dyDescent="0.25">
      <c r="A9" s="28">
        <v>13</v>
      </c>
      <c r="B9" s="29" t="s">
        <v>152</v>
      </c>
      <c r="C9" s="28" t="s">
        <v>19</v>
      </c>
      <c r="D9" s="30">
        <v>450</v>
      </c>
      <c r="E9" s="30" t="s">
        <v>39</v>
      </c>
      <c r="F9" s="31">
        <v>398</v>
      </c>
      <c r="G9" s="31">
        <f t="shared" si="1"/>
        <v>179100</v>
      </c>
      <c r="H9" s="32" t="s">
        <v>105</v>
      </c>
      <c r="I9" s="33">
        <v>497.51</v>
      </c>
      <c r="J9" s="32">
        <v>390</v>
      </c>
      <c r="K9" s="39">
        <v>490.49</v>
      </c>
      <c r="L9" s="39"/>
      <c r="M9" s="34"/>
      <c r="N9" s="34"/>
      <c r="O9" s="34"/>
      <c r="P9" s="34">
        <v>497.87</v>
      </c>
      <c r="Q9" s="34">
        <v>329.29</v>
      </c>
      <c r="R9" s="40">
        <f t="shared" si="2"/>
        <v>441.03199999999998</v>
      </c>
      <c r="S9" s="36">
        <f t="shared" si="3"/>
        <v>77.390173924084621</v>
      </c>
      <c r="T9" s="37">
        <f t="shared" si="4"/>
        <v>0.17547518983675703</v>
      </c>
      <c r="U9" s="38">
        <f t="shared" si="5"/>
        <v>518.42217392408463</v>
      </c>
      <c r="V9" s="38">
        <f t="shared" si="6"/>
        <v>363.64182607591533</v>
      </c>
      <c r="W9" s="34">
        <v>411.03</v>
      </c>
      <c r="X9" s="34">
        <f t="shared" si="0"/>
        <v>184963.5</v>
      </c>
    </row>
    <row r="10" spans="1:24" ht="39" customHeight="1" x14ac:dyDescent="0.25">
      <c r="A10" s="28">
        <v>19</v>
      </c>
      <c r="B10" s="29" t="s">
        <v>153</v>
      </c>
      <c r="C10" s="28" t="s">
        <v>19</v>
      </c>
      <c r="D10" s="30">
        <v>188</v>
      </c>
      <c r="E10" s="30" t="s">
        <v>40</v>
      </c>
      <c r="F10" s="31">
        <v>2918</v>
      </c>
      <c r="G10" s="31">
        <f t="shared" si="1"/>
        <v>548584</v>
      </c>
      <c r="H10" s="32" t="s">
        <v>111</v>
      </c>
      <c r="I10" s="33">
        <v>3287</v>
      </c>
      <c r="J10" s="32">
        <v>2649.91</v>
      </c>
      <c r="K10" s="39">
        <v>3300</v>
      </c>
      <c r="L10" s="39">
        <v>3112.38</v>
      </c>
      <c r="M10" s="34">
        <v>3161</v>
      </c>
      <c r="N10" s="34"/>
      <c r="O10" s="34"/>
      <c r="P10" s="34">
        <v>3399</v>
      </c>
      <c r="Q10" s="34"/>
      <c r="R10" s="40">
        <f t="shared" si="2"/>
        <v>3151.5483333333336</v>
      </c>
      <c r="S10" s="36">
        <f t="shared" si="3"/>
        <v>266.41392173958678</v>
      </c>
      <c r="T10" s="37">
        <f t="shared" si="4"/>
        <v>8.4534296657226185E-2</v>
      </c>
      <c r="U10" s="38">
        <f t="shared" si="5"/>
        <v>3417.9622550729205</v>
      </c>
      <c r="V10" s="38">
        <f t="shared" si="6"/>
        <v>2885.1344115937468</v>
      </c>
      <c r="W10" s="34">
        <v>3151.55</v>
      </c>
      <c r="X10" s="34">
        <f t="shared" si="0"/>
        <v>592491.4</v>
      </c>
    </row>
    <row r="11" spans="1:24" ht="36" x14ac:dyDescent="0.25">
      <c r="A11" s="28">
        <v>21</v>
      </c>
      <c r="B11" s="29" t="s">
        <v>154</v>
      </c>
      <c r="C11" s="28" t="s">
        <v>19</v>
      </c>
      <c r="D11" s="30">
        <v>75</v>
      </c>
      <c r="E11" s="30" t="s">
        <v>41</v>
      </c>
      <c r="F11" s="31">
        <v>5852</v>
      </c>
      <c r="G11" s="31">
        <f t="shared" si="1"/>
        <v>438900</v>
      </c>
      <c r="H11" s="32" t="s">
        <v>180</v>
      </c>
      <c r="I11" s="33">
        <v>5800</v>
      </c>
      <c r="J11" s="33">
        <v>6500</v>
      </c>
      <c r="K11" s="34">
        <v>5860</v>
      </c>
      <c r="L11" s="34">
        <v>6560.83</v>
      </c>
      <c r="M11" s="34">
        <v>5690</v>
      </c>
      <c r="N11" s="39">
        <v>5704</v>
      </c>
      <c r="O11" s="34"/>
      <c r="P11" s="34"/>
      <c r="Q11" s="34"/>
      <c r="R11" s="40">
        <f t="shared" si="2"/>
        <v>6019.1383333333333</v>
      </c>
      <c r="S11" s="36">
        <f t="shared" si="3"/>
        <v>401.40967454293713</v>
      </c>
      <c r="T11" s="37">
        <f t="shared" si="4"/>
        <v>6.6688893378637606E-2</v>
      </c>
      <c r="U11" s="38">
        <f t="shared" si="5"/>
        <v>6420.5480078762703</v>
      </c>
      <c r="V11" s="38">
        <f t="shared" si="6"/>
        <v>5617.7286587903964</v>
      </c>
      <c r="W11" s="34">
        <v>6019.14</v>
      </c>
      <c r="X11" s="34">
        <f t="shared" si="0"/>
        <v>451435.5</v>
      </c>
    </row>
    <row r="12" spans="1:24" ht="36" x14ac:dyDescent="0.25">
      <c r="A12" s="28">
        <v>52</v>
      </c>
      <c r="B12" s="29" t="s">
        <v>155</v>
      </c>
      <c r="C12" s="28" t="s">
        <v>19</v>
      </c>
      <c r="D12" s="30">
        <v>38</v>
      </c>
      <c r="E12" s="30" t="s">
        <v>43</v>
      </c>
      <c r="F12" s="31">
        <v>2379</v>
      </c>
      <c r="G12" s="31">
        <f t="shared" si="1"/>
        <v>90402</v>
      </c>
      <c r="H12" s="32" t="s">
        <v>98</v>
      </c>
      <c r="I12" s="34">
        <v>2980</v>
      </c>
      <c r="J12" s="34">
        <v>2592</v>
      </c>
      <c r="K12" s="34">
        <v>2600</v>
      </c>
      <c r="L12" s="34">
        <v>2898</v>
      </c>
      <c r="M12" s="34">
        <v>2430</v>
      </c>
      <c r="N12" s="34"/>
      <c r="O12" s="34"/>
      <c r="P12" s="34">
        <v>2229.9</v>
      </c>
      <c r="Q12" s="34"/>
      <c r="R12" s="40">
        <f t="shared" si="2"/>
        <v>2621.65</v>
      </c>
      <c r="S12" s="36">
        <f t="shared" si="3"/>
        <v>281.54206612866926</v>
      </c>
      <c r="T12" s="37">
        <f t="shared" si="4"/>
        <v>0.10739117202092928</v>
      </c>
      <c r="U12" s="38">
        <f t="shared" si="5"/>
        <v>2903.1920661286695</v>
      </c>
      <c r="V12" s="38">
        <f t="shared" si="6"/>
        <v>2340.1079338713307</v>
      </c>
      <c r="W12" s="34">
        <v>2621.65</v>
      </c>
      <c r="X12" s="34">
        <f t="shared" si="0"/>
        <v>99622.7</v>
      </c>
    </row>
    <row r="13" spans="1:24" ht="36" customHeight="1" x14ac:dyDescent="0.25">
      <c r="A13" s="28">
        <v>54</v>
      </c>
      <c r="B13" s="29" t="s">
        <v>156</v>
      </c>
      <c r="C13" s="28" t="s">
        <v>19</v>
      </c>
      <c r="D13" s="30">
        <v>38</v>
      </c>
      <c r="E13" s="30" t="s">
        <v>42</v>
      </c>
      <c r="F13" s="31">
        <v>3640</v>
      </c>
      <c r="G13" s="31">
        <f t="shared" si="1"/>
        <v>138320</v>
      </c>
      <c r="H13" s="32" t="s">
        <v>99</v>
      </c>
      <c r="I13" s="33">
        <v>3690</v>
      </c>
      <c r="J13" s="33">
        <v>3400</v>
      </c>
      <c r="K13" s="34">
        <v>3600</v>
      </c>
      <c r="L13" s="34">
        <v>3890</v>
      </c>
      <c r="M13" s="34"/>
      <c r="N13" s="34"/>
      <c r="O13" s="34"/>
      <c r="P13" s="34"/>
      <c r="Q13" s="34"/>
      <c r="R13" s="40">
        <f t="shared" si="2"/>
        <v>3645</v>
      </c>
      <c r="S13" s="36">
        <f t="shared" si="3"/>
        <v>203.38797080129066</v>
      </c>
      <c r="T13" s="37">
        <f t="shared" si="4"/>
        <v>5.5799168944112666E-2</v>
      </c>
      <c r="U13" s="38">
        <f t="shared" si="5"/>
        <v>3848.3879708012905</v>
      </c>
      <c r="V13" s="38">
        <f t="shared" si="6"/>
        <v>3441.6120291987095</v>
      </c>
      <c r="W13" s="34">
        <v>3645</v>
      </c>
      <c r="X13" s="34">
        <f t="shared" si="0"/>
        <v>138510</v>
      </c>
    </row>
    <row r="14" spans="1:24" ht="33.75" customHeight="1" x14ac:dyDescent="0.25">
      <c r="A14" s="28">
        <v>62</v>
      </c>
      <c r="B14" s="41" t="s">
        <v>157</v>
      </c>
      <c r="C14" s="28" t="s">
        <v>19</v>
      </c>
      <c r="D14" s="30">
        <v>300</v>
      </c>
      <c r="E14" s="30" t="s">
        <v>44</v>
      </c>
      <c r="F14" s="31">
        <v>1290</v>
      </c>
      <c r="G14" s="31">
        <f t="shared" si="1"/>
        <v>387000</v>
      </c>
      <c r="H14" s="32" t="s">
        <v>116</v>
      </c>
      <c r="I14" s="32">
        <v>1787.52</v>
      </c>
      <c r="J14" s="32">
        <v>1950</v>
      </c>
      <c r="K14" s="39">
        <v>1499</v>
      </c>
      <c r="L14" s="39">
        <v>1499</v>
      </c>
      <c r="M14" s="39">
        <v>1499</v>
      </c>
      <c r="N14" s="39"/>
      <c r="O14" s="42"/>
      <c r="P14" s="39">
        <v>1310.3699999999999</v>
      </c>
      <c r="Q14" s="34">
        <v>1163.77</v>
      </c>
      <c r="R14" s="40">
        <f t="shared" si="2"/>
        <v>1529.8085714285714</v>
      </c>
      <c r="S14" s="36">
        <f t="shared" si="3"/>
        <v>267.07085317249675</v>
      </c>
      <c r="T14" s="37">
        <f t="shared" si="4"/>
        <v>0.1745779558046924</v>
      </c>
      <c r="U14" s="38">
        <f t="shared" si="5"/>
        <v>1796.8794246010682</v>
      </c>
      <c r="V14" s="38">
        <f t="shared" si="6"/>
        <v>1262.7377182560747</v>
      </c>
      <c r="W14" s="34">
        <v>1529.81</v>
      </c>
      <c r="X14" s="34">
        <f t="shared" si="0"/>
        <v>458943</v>
      </c>
    </row>
    <row r="15" spans="1:24" ht="15" customHeight="1" x14ac:dyDescent="0.25">
      <c r="A15" s="87" t="s">
        <v>35</v>
      </c>
      <c r="B15" s="87"/>
      <c r="C15" s="87"/>
      <c r="D15" s="87"/>
      <c r="E15" s="87"/>
      <c r="F15" s="87"/>
      <c r="G15" s="44">
        <f>SUM(G7:G14)</f>
        <v>1932843</v>
      </c>
      <c r="H15" s="101" t="s">
        <v>13</v>
      </c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46">
        <f>SUM(X7:X14)</f>
        <v>2072889.0999999999</v>
      </c>
    </row>
    <row r="16" spans="1:24" s="8" customFormat="1" ht="15" customHeight="1" x14ac:dyDescent="0.25">
      <c r="A16" s="60"/>
      <c r="B16" s="60"/>
      <c r="C16" s="60"/>
      <c r="D16" s="60"/>
      <c r="E16" s="60"/>
      <c r="F16" s="60"/>
      <c r="G16" s="61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3"/>
    </row>
    <row r="17" spans="1:24" ht="15" customHeight="1" x14ac:dyDescent="0.25">
      <c r="A17" s="86" t="s">
        <v>45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</row>
    <row r="18" spans="1:24" ht="42" customHeight="1" x14ac:dyDescent="0.25">
      <c r="A18" s="28">
        <v>7</v>
      </c>
      <c r="B18" s="29" t="s">
        <v>158</v>
      </c>
      <c r="C18" s="28" t="s">
        <v>19</v>
      </c>
      <c r="D18" s="30">
        <v>750</v>
      </c>
      <c r="E18" s="30" t="s">
        <v>46</v>
      </c>
      <c r="F18" s="31">
        <v>253.26</v>
      </c>
      <c r="G18" s="31">
        <f t="shared" ref="G18:G20" si="7">PRODUCT(D18,F18)</f>
        <v>189945</v>
      </c>
      <c r="H18" s="32" t="s">
        <v>117</v>
      </c>
      <c r="I18" s="33">
        <v>399</v>
      </c>
      <c r="J18" s="33">
        <v>370</v>
      </c>
      <c r="K18" s="34">
        <v>254</v>
      </c>
      <c r="L18" s="34">
        <v>248.99</v>
      </c>
      <c r="M18" s="34">
        <v>264</v>
      </c>
      <c r="N18" s="34">
        <v>260</v>
      </c>
      <c r="O18" s="34">
        <v>259.89999999999998</v>
      </c>
      <c r="P18" s="34"/>
      <c r="Q18" s="34"/>
      <c r="R18" s="40">
        <f>AVERAGE(I18,J18,K18,L18,M18,N18,O18,P18,Q18)</f>
        <v>293.69857142857143</v>
      </c>
      <c r="S18" s="36">
        <f>_xlfn.STDEV.S(I18,J18,K18,L18,M18,N18,O18,P18,Q18,)</f>
        <v>118.9967398037803</v>
      </c>
      <c r="T18" s="37">
        <f t="shared" ref="T18" si="8">S18/R18</f>
        <v>0.40516621931448771</v>
      </c>
      <c r="U18" s="38">
        <f t="shared" ref="U18" si="9">SUM(R18,S18)</f>
        <v>412.69531123235174</v>
      </c>
      <c r="V18" s="38">
        <f t="shared" ref="V18" si="10">R18-S18</f>
        <v>174.70183162479111</v>
      </c>
      <c r="W18" s="39">
        <v>293.7</v>
      </c>
      <c r="X18" s="34">
        <f>PRODUCT(D18,W18)</f>
        <v>220275</v>
      </c>
    </row>
    <row r="19" spans="1:24" ht="24" x14ac:dyDescent="0.25">
      <c r="A19" s="28">
        <v>66</v>
      </c>
      <c r="B19" s="29" t="s">
        <v>159</v>
      </c>
      <c r="C19" s="28" t="s">
        <v>19</v>
      </c>
      <c r="D19" s="28">
        <v>150</v>
      </c>
      <c r="E19" s="28" t="s">
        <v>47</v>
      </c>
      <c r="F19" s="31">
        <v>6550</v>
      </c>
      <c r="G19" s="31">
        <f t="shared" si="7"/>
        <v>982500</v>
      </c>
      <c r="H19" s="32" t="s">
        <v>103</v>
      </c>
      <c r="I19" s="33">
        <v>5793.98</v>
      </c>
      <c r="J19" s="33">
        <v>6950</v>
      </c>
      <c r="K19" s="39">
        <v>6660</v>
      </c>
      <c r="L19" s="34"/>
      <c r="M19" s="34"/>
      <c r="N19" s="34"/>
      <c r="O19" s="34"/>
      <c r="P19" s="34">
        <v>7499</v>
      </c>
      <c r="Q19" s="34">
        <v>5950.25</v>
      </c>
      <c r="R19" s="40">
        <f t="shared" ref="R19:R20" si="11">AVERAGE(I19,J19,K19,L19,M19,N19,O19,P19,Q19)</f>
        <v>6570.6459999999988</v>
      </c>
      <c r="S19" s="36">
        <f t="shared" ref="S19:S20" si="12">_xlfn.STDEV.S(I19,J19,K19,L19,M19,N19,O19,P19,Q19,)</f>
        <v>2756.0718446398805</v>
      </c>
      <c r="T19" s="37">
        <f t="shared" ref="T19" si="13">S19/R19</f>
        <v>0.41945218851234428</v>
      </c>
      <c r="U19" s="38">
        <f t="shared" ref="U19" si="14">SUM(R19,S19)</f>
        <v>9326.7178446398793</v>
      </c>
      <c r="V19" s="38">
        <f t="shared" ref="V19" si="15">R19-S19</f>
        <v>3814.5741553601183</v>
      </c>
      <c r="W19" s="39">
        <v>6467.99</v>
      </c>
      <c r="X19" s="34">
        <f>PRODUCT(D19,W19)</f>
        <v>970198.5</v>
      </c>
    </row>
    <row r="20" spans="1:24" ht="35.25" customHeight="1" x14ac:dyDescent="0.25">
      <c r="A20" s="28">
        <v>73</v>
      </c>
      <c r="B20" s="29" t="s">
        <v>160</v>
      </c>
      <c r="C20" s="28" t="s">
        <v>19</v>
      </c>
      <c r="D20" s="28">
        <v>38</v>
      </c>
      <c r="E20" s="28" t="s">
        <v>48</v>
      </c>
      <c r="F20" s="31">
        <v>1478.94</v>
      </c>
      <c r="G20" s="31">
        <f t="shared" si="7"/>
        <v>56199.72</v>
      </c>
      <c r="H20" s="32" t="s">
        <v>118</v>
      </c>
      <c r="I20" s="32">
        <v>1120.96</v>
      </c>
      <c r="J20" s="33">
        <v>1650</v>
      </c>
      <c r="K20" s="34">
        <v>1490</v>
      </c>
      <c r="L20" s="34">
        <v>1959.61</v>
      </c>
      <c r="M20" s="34">
        <v>1638</v>
      </c>
      <c r="N20" s="34">
        <v>1615</v>
      </c>
      <c r="O20" s="34"/>
      <c r="P20" s="34"/>
      <c r="Q20" s="34"/>
      <c r="R20" s="40">
        <f t="shared" si="11"/>
        <v>1578.9283333333333</v>
      </c>
      <c r="S20" s="36">
        <f t="shared" si="12"/>
        <v>646.69329543234244</v>
      </c>
      <c r="T20" s="37">
        <f t="shared" ref="T20" si="16">S20/R20</f>
        <v>0.40957735812307872</v>
      </c>
      <c r="U20" s="38">
        <f t="shared" ref="U20" si="17">SUM(R20,S20)</f>
        <v>2225.6216287656757</v>
      </c>
      <c r="V20" s="38">
        <f t="shared" ref="V20" si="18">R20-S20</f>
        <v>932.23503790099085</v>
      </c>
      <c r="W20" s="39">
        <v>1578.93</v>
      </c>
      <c r="X20" s="34">
        <f>PRODUCT(D20,W20)</f>
        <v>59999.340000000004</v>
      </c>
    </row>
    <row r="21" spans="1:24" ht="15" customHeight="1" x14ac:dyDescent="0.25">
      <c r="A21" s="87" t="s">
        <v>80</v>
      </c>
      <c r="B21" s="87"/>
      <c r="C21" s="87"/>
      <c r="D21" s="87"/>
      <c r="E21" s="87"/>
      <c r="F21" s="87"/>
      <c r="G21" s="44">
        <f>SUM(G18:G20)</f>
        <v>1228644.72</v>
      </c>
      <c r="H21" s="101" t="s">
        <v>14</v>
      </c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46">
        <f>SUM(X18:X20)</f>
        <v>1250472.8400000001</v>
      </c>
    </row>
    <row r="22" spans="1:24" s="8" customFormat="1" ht="15" customHeight="1" x14ac:dyDescent="0.25">
      <c r="A22" s="60"/>
      <c r="B22" s="60"/>
      <c r="C22" s="60"/>
      <c r="D22" s="60"/>
      <c r="E22" s="60"/>
      <c r="F22" s="60"/>
      <c r="G22" s="61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3"/>
    </row>
    <row r="23" spans="1:24" ht="15" customHeight="1" x14ac:dyDescent="0.25">
      <c r="A23" s="86" t="s">
        <v>49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</row>
    <row r="24" spans="1:24" ht="36" x14ac:dyDescent="0.25">
      <c r="A24" s="28">
        <v>15</v>
      </c>
      <c r="B24" s="29" t="s">
        <v>161</v>
      </c>
      <c r="C24" s="28" t="s">
        <v>19</v>
      </c>
      <c r="D24" s="49">
        <v>188</v>
      </c>
      <c r="E24" s="49" t="s">
        <v>51</v>
      </c>
      <c r="F24" s="31">
        <v>552.79</v>
      </c>
      <c r="G24" s="31">
        <f t="shared" ref="G24:G28" si="19">PRODUCT(D24,F24)</f>
        <v>103924.51999999999</v>
      </c>
      <c r="H24" s="32" t="s">
        <v>119</v>
      </c>
      <c r="I24" s="32">
        <v>371.17</v>
      </c>
      <c r="J24" s="33">
        <v>855.2</v>
      </c>
      <c r="K24" s="39">
        <v>797.76</v>
      </c>
      <c r="L24" s="39">
        <v>519.92999999999995</v>
      </c>
      <c r="M24" s="39">
        <v>506</v>
      </c>
      <c r="N24" s="39">
        <v>600</v>
      </c>
      <c r="O24" s="34"/>
      <c r="P24" s="34">
        <v>689</v>
      </c>
      <c r="Q24" s="34"/>
      <c r="R24" s="40">
        <f>AVERAGE(I24,J24,K24,L24,M24,N24,O24,P24,Q24)</f>
        <v>619.86571428571426</v>
      </c>
      <c r="S24" s="36">
        <f>_xlfn.STDEV.S(I24,J24,K24,L24,M24,N24,O24,P24,Q24)</f>
        <v>171.75802027437189</v>
      </c>
      <c r="T24" s="37">
        <f t="shared" ref="T24" si="20">S24/R24</f>
        <v>0.27708907964411722</v>
      </c>
      <c r="U24" s="38">
        <f t="shared" ref="U24" si="21">SUM(R24,S24)</f>
        <v>791.62373456008618</v>
      </c>
      <c r="V24" s="38">
        <f t="shared" ref="V24" si="22">R24-S24</f>
        <v>448.10769401134235</v>
      </c>
      <c r="W24" s="34">
        <v>619.87</v>
      </c>
      <c r="X24" s="34">
        <f>PRODUCT(D24,W24)</f>
        <v>116535.56</v>
      </c>
    </row>
    <row r="25" spans="1:24" ht="36" x14ac:dyDescent="0.25">
      <c r="A25" s="28">
        <v>16</v>
      </c>
      <c r="B25" s="29" t="s">
        <v>162</v>
      </c>
      <c r="C25" s="28" t="s">
        <v>19</v>
      </c>
      <c r="D25" s="49">
        <v>62</v>
      </c>
      <c r="E25" s="50" t="s">
        <v>51</v>
      </c>
      <c r="F25" s="31">
        <v>552.79</v>
      </c>
      <c r="G25" s="31">
        <f t="shared" si="19"/>
        <v>34272.979999999996</v>
      </c>
      <c r="H25" s="32" t="s">
        <v>119</v>
      </c>
      <c r="I25" s="32">
        <v>371.17</v>
      </c>
      <c r="J25" s="33">
        <v>855.2</v>
      </c>
      <c r="K25" s="39">
        <v>797.76</v>
      </c>
      <c r="L25" s="39">
        <v>519.92999999999995</v>
      </c>
      <c r="M25" s="39">
        <v>506</v>
      </c>
      <c r="N25" s="39">
        <v>600</v>
      </c>
      <c r="O25" s="34"/>
      <c r="P25" s="34">
        <v>689</v>
      </c>
      <c r="Q25" s="34"/>
      <c r="R25" s="40">
        <f t="shared" ref="R25:R28" si="23">AVERAGE(I25,J25,K25,L25,M25,N25,O25,P25,Q25)</f>
        <v>619.86571428571426</v>
      </c>
      <c r="S25" s="36">
        <f t="shared" ref="S25:S28" si="24">_xlfn.STDEV.S(I25,J25,K25,L25,M25,N25,O25,P25,Q25)</f>
        <v>171.75802027437189</v>
      </c>
      <c r="T25" s="37">
        <f t="shared" ref="T25:T28" si="25">S25/R25</f>
        <v>0.27708907964411722</v>
      </c>
      <c r="U25" s="38">
        <f t="shared" ref="U25:U28" si="26">SUM(R25,S25)</f>
        <v>791.62373456008618</v>
      </c>
      <c r="V25" s="38">
        <f t="shared" ref="V25:V28" si="27">R25-S25</f>
        <v>448.10769401134235</v>
      </c>
      <c r="W25" s="34">
        <v>619.87</v>
      </c>
      <c r="X25" s="34">
        <f>PRODUCT(D25,W25)</f>
        <v>38431.94</v>
      </c>
    </row>
    <row r="26" spans="1:24" ht="36" x14ac:dyDescent="0.25">
      <c r="A26" s="28">
        <v>17</v>
      </c>
      <c r="B26" s="29" t="s">
        <v>163</v>
      </c>
      <c r="C26" s="28" t="s">
        <v>19</v>
      </c>
      <c r="D26" s="28">
        <v>188</v>
      </c>
      <c r="E26" s="28" t="s">
        <v>52</v>
      </c>
      <c r="F26" s="31">
        <v>638.73</v>
      </c>
      <c r="G26" s="31">
        <f t="shared" si="19"/>
        <v>120081.24</v>
      </c>
      <c r="H26" s="32" t="s">
        <v>120</v>
      </c>
      <c r="I26" s="32">
        <v>1025.4100000000001</v>
      </c>
      <c r="J26" s="33">
        <v>690</v>
      </c>
      <c r="K26" s="39">
        <v>690</v>
      </c>
      <c r="L26" s="34">
        <v>610</v>
      </c>
      <c r="M26" s="34">
        <v>700</v>
      </c>
      <c r="N26" s="34"/>
      <c r="O26" s="34"/>
      <c r="P26" s="34">
        <v>477.67</v>
      </c>
      <c r="Q26" s="34">
        <v>429</v>
      </c>
      <c r="R26" s="40">
        <f t="shared" si="23"/>
        <v>660.29714285714283</v>
      </c>
      <c r="S26" s="36">
        <f t="shared" si="24"/>
        <v>194.09150717417512</v>
      </c>
      <c r="T26" s="37">
        <f t="shared" si="25"/>
        <v>0.2939457019824897</v>
      </c>
      <c r="U26" s="38">
        <f t="shared" si="26"/>
        <v>854.38865003131798</v>
      </c>
      <c r="V26" s="38">
        <f t="shared" si="27"/>
        <v>466.20563568296768</v>
      </c>
      <c r="W26" s="34">
        <v>660.3</v>
      </c>
      <c r="X26" s="34">
        <f>PRODUCT(D26,W26)</f>
        <v>124136.4</v>
      </c>
    </row>
    <row r="27" spans="1:24" ht="36" x14ac:dyDescent="0.25">
      <c r="A27" s="28">
        <v>18</v>
      </c>
      <c r="B27" s="29" t="s">
        <v>164</v>
      </c>
      <c r="C27" s="28" t="s">
        <v>19</v>
      </c>
      <c r="D27" s="28">
        <v>62</v>
      </c>
      <c r="E27" s="28" t="s">
        <v>53</v>
      </c>
      <c r="F27" s="31">
        <v>638.73</v>
      </c>
      <c r="G27" s="31">
        <f t="shared" si="19"/>
        <v>39601.26</v>
      </c>
      <c r="H27" s="32" t="s">
        <v>120</v>
      </c>
      <c r="I27" s="32">
        <v>1025.4100000000001</v>
      </c>
      <c r="J27" s="33">
        <v>690</v>
      </c>
      <c r="K27" s="39">
        <v>690</v>
      </c>
      <c r="L27" s="34">
        <v>610</v>
      </c>
      <c r="M27" s="34">
        <v>700</v>
      </c>
      <c r="N27" s="34"/>
      <c r="O27" s="34"/>
      <c r="P27" s="34">
        <v>477.67</v>
      </c>
      <c r="Q27" s="34">
        <v>429</v>
      </c>
      <c r="R27" s="40">
        <f t="shared" si="23"/>
        <v>660.29714285714283</v>
      </c>
      <c r="S27" s="36">
        <f t="shared" si="24"/>
        <v>194.09150717417512</v>
      </c>
      <c r="T27" s="37">
        <f t="shared" si="25"/>
        <v>0.2939457019824897</v>
      </c>
      <c r="U27" s="38">
        <f t="shared" si="26"/>
        <v>854.38865003131798</v>
      </c>
      <c r="V27" s="38">
        <f t="shared" si="27"/>
        <v>466.20563568296768</v>
      </c>
      <c r="W27" s="34">
        <v>660.3</v>
      </c>
      <c r="X27" s="34">
        <f>PRODUCT(D27,W27)</f>
        <v>40938.6</v>
      </c>
    </row>
    <row r="28" spans="1:24" ht="36" x14ac:dyDescent="0.25">
      <c r="A28" s="28">
        <v>20</v>
      </c>
      <c r="B28" s="29" t="s">
        <v>165</v>
      </c>
      <c r="C28" s="28" t="s">
        <v>19</v>
      </c>
      <c r="D28" s="28">
        <v>62</v>
      </c>
      <c r="E28" s="28" t="s">
        <v>50</v>
      </c>
      <c r="F28" s="31">
        <v>2499.9899999999998</v>
      </c>
      <c r="G28" s="31">
        <f t="shared" si="19"/>
        <v>154999.37999999998</v>
      </c>
      <c r="H28" s="32" t="s">
        <v>100</v>
      </c>
      <c r="I28" s="33">
        <v>2750</v>
      </c>
      <c r="J28" s="33">
        <v>3287</v>
      </c>
      <c r="K28" s="34">
        <v>2649.91</v>
      </c>
      <c r="L28" s="34">
        <v>3112.38</v>
      </c>
      <c r="M28" s="34">
        <v>3357</v>
      </c>
      <c r="N28" s="34"/>
      <c r="O28" s="34"/>
      <c r="P28" s="34">
        <v>2349</v>
      </c>
      <c r="Q28" s="34"/>
      <c r="R28" s="40">
        <f t="shared" si="23"/>
        <v>2917.5483333333336</v>
      </c>
      <c r="S28" s="36">
        <f t="shared" si="24"/>
        <v>397.62334148873339</v>
      </c>
      <c r="T28" s="37">
        <f t="shared" si="25"/>
        <v>0.1362868052418669</v>
      </c>
      <c r="U28" s="38">
        <f t="shared" si="26"/>
        <v>3315.171674822067</v>
      </c>
      <c r="V28" s="38">
        <f t="shared" si="27"/>
        <v>2519.9249918446003</v>
      </c>
      <c r="W28" s="34">
        <v>2917.55</v>
      </c>
      <c r="X28" s="34">
        <f>PRODUCT(D28,W28)</f>
        <v>180888.1</v>
      </c>
    </row>
    <row r="29" spans="1:24" ht="15" customHeight="1" x14ac:dyDescent="0.25">
      <c r="A29" s="87" t="s">
        <v>81</v>
      </c>
      <c r="B29" s="87"/>
      <c r="C29" s="87"/>
      <c r="D29" s="87"/>
      <c r="E29" s="87"/>
      <c r="F29" s="87"/>
      <c r="G29" s="44">
        <f>SUM(G24:G28)</f>
        <v>452879.38</v>
      </c>
      <c r="H29" s="101" t="s">
        <v>15</v>
      </c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46">
        <f>SUM(X24:X28)</f>
        <v>500930.6</v>
      </c>
    </row>
    <row r="30" spans="1:24" s="8" customFormat="1" ht="15" customHeight="1" x14ac:dyDescent="0.25">
      <c r="A30" s="60"/>
      <c r="B30" s="60"/>
      <c r="C30" s="60"/>
      <c r="D30" s="60"/>
      <c r="E30" s="60"/>
      <c r="F30" s="60"/>
      <c r="G30" s="61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3"/>
    </row>
    <row r="31" spans="1:24" ht="15" customHeight="1" x14ac:dyDescent="0.25">
      <c r="A31" s="86" t="s">
        <v>54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</row>
    <row r="32" spans="1:24" ht="41.25" customHeight="1" x14ac:dyDescent="0.25">
      <c r="A32" s="28">
        <v>23</v>
      </c>
      <c r="B32" s="51" t="s">
        <v>166</v>
      </c>
      <c r="C32" s="28" t="s">
        <v>19</v>
      </c>
      <c r="D32" s="30">
        <v>150</v>
      </c>
      <c r="E32" s="30" t="s">
        <v>56</v>
      </c>
      <c r="F32" s="31">
        <v>1577</v>
      </c>
      <c r="G32" s="31">
        <f t="shared" ref="G32:G34" si="28">PRODUCT(D32,F32)</f>
        <v>236550</v>
      </c>
      <c r="H32" s="32" t="s">
        <v>181</v>
      </c>
      <c r="I32" s="33">
        <v>1167.18</v>
      </c>
      <c r="J32" s="33">
        <v>2000</v>
      </c>
      <c r="K32" s="34">
        <v>1248.83</v>
      </c>
      <c r="L32" s="34">
        <v>1300</v>
      </c>
      <c r="M32" s="34"/>
      <c r="N32" s="34"/>
      <c r="O32" s="34"/>
      <c r="P32" s="34">
        <v>1559.71</v>
      </c>
      <c r="Q32" s="34">
        <v>1498.93</v>
      </c>
      <c r="R32" s="35">
        <f>AVERAGE(I32,J32,K32,L32,M32,N32,O32,P32,Q32)</f>
        <v>1462.4416666666666</v>
      </c>
      <c r="S32" s="36">
        <f>_xlfn.STDEV.S(I32,J32,K32,L32,M32,N32,O32,P32,Q32)</f>
        <v>302.97134514119807</v>
      </c>
      <c r="T32" s="37">
        <f t="shared" ref="T32" si="29">S32/R32</f>
        <v>0.20716815723102214</v>
      </c>
      <c r="U32" s="38">
        <f t="shared" ref="U32" si="30">SUM(R32,S32)</f>
        <v>1765.4130118078647</v>
      </c>
      <c r="V32" s="38">
        <f t="shared" ref="V32" si="31">R32-S32</f>
        <v>1159.4703215254685</v>
      </c>
      <c r="W32" s="34">
        <v>1462.44</v>
      </c>
      <c r="X32" s="34">
        <f>PRODUCT(D32,W32)</f>
        <v>219366</v>
      </c>
    </row>
    <row r="33" spans="1:24" ht="34.5" customHeight="1" x14ac:dyDescent="0.25">
      <c r="A33" s="28">
        <v>30</v>
      </c>
      <c r="B33" s="29" t="s">
        <v>167</v>
      </c>
      <c r="C33" s="28" t="s">
        <v>55</v>
      </c>
      <c r="D33" s="30">
        <v>750</v>
      </c>
      <c r="E33" s="30" t="s">
        <v>57</v>
      </c>
      <c r="F33" s="31">
        <v>1350</v>
      </c>
      <c r="G33" s="31">
        <f t="shared" si="28"/>
        <v>1012500</v>
      </c>
      <c r="H33" s="32" t="s">
        <v>187</v>
      </c>
      <c r="I33" s="32">
        <v>1424.35</v>
      </c>
      <c r="J33" s="32">
        <v>1199</v>
      </c>
      <c r="K33" s="39"/>
      <c r="L33" s="39"/>
      <c r="M33" s="39"/>
      <c r="N33" s="39"/>
      <c r="O33" s="34"/>
      <c r="P33" s="34">
        <v>1643.08</v>
      </c>
      <c r="Q33" s="34">
        <v>1560.93</v>
      </c>
      <c r="R33" s="40">
        <f>AVERAGE(I33,J33,K33,L33,M33,N33,O33,P33,Q33)</f>
        <v>1456.8400000000001</v>
      </c>
      <c r="S33" s="36">
        <f>_xlfn.STDEV.S(I33,J33,K33,L33,M33,N33,O33,P33,Q33)</f>
        <v>194.12807748150581</v>
      </c>
      <c r="T33" s="37">
        <f t="shared" ref="T33" si="32">S33/R33</f>
        <v>0.13325284690254646</v>
      </c>
      <c r="U33" s="38">
        <f t="shared" ref="U33" si="33">SUM(R33,S33)</f>
        <v>1650.968077481506</v>
      </c>
      <c r="V33" s="38">
        <f t="shared" ref="V33" si="34">R33-S33</f>
        <v>1262.7119225184942</v>
      </c>
      <c r="W33" s="34">
        <v>1456.84</v>
      </c>
      <c r="X33" s="34">
        <f>PRODUCT(D33,W33)</f>
        <v>1092630</v>
      </c>
    </row>
    <row r="34" spans="1:24" ht="26.25" customHeight="1" x14ac:dyDescent="0.25">
      <c r="A34" s="28">
        <v>64</v>
      </c>
      <c r="B34" s="29" t="s">
        <v>168</v>
      </c>
      <c r="C34" s="28" t="s">
        <v>19</v>
      </c>
      <c r="D34" s="30">
        <v>300</v>
      </c>
      <c r="E34" s="30" t="s">
        <v>58</v>
      </c>
      <c r="F34" s="31">
        <v>1833.66</v>
      </c>
      <c r="G34" s="31">
        <f t="shared" si="28"/>
        <v>550098</v>
      </c>
      <c r="H34" s="32" t="s">
        <v>182</v>
      </c>
      <c r="I34" s="33">
        <v>1089</v>
      </c>
      <c r="J34" s="33">
        <v>1947.61</v>
      </c>
      <c r="K34" s="34">
        <v>1310</v>
      </c>
      <c r="L34" s="34"/>
      <c r="M34" s="34"/>
      <c r="N34" s="42"/>
      <c r="O34" s="34"/>
      <c r="P34" s="34">
        <v>2889</v>
      </c>
      <c r="Q34" s="34">
        <v>2184.9899999999998</v>
      </c>
      <c r="R34" s="40">
        <f t="shared" ref="R34" si="35">AVERAGE(I34,J34,K34,L34,M34,N34,O34,P34,Q34)</f>
        <v>1884.1199999999997</v>
      </c>
      <c r="S34" s="36">
        <f t="shared" ref="S34" si="36">_xlfn.STDEV.S(I34,J34,K34,L34,M34,N34,O34,P34,Q34)</f>
        <v>718.70841448392753</v>
      </c>
      <c r="T34" s="37">
        <f t="shared" ref="T34" si="37">S34/R34</f>
        <v>0.38145575360588901</v>
      </c>
      <c r="U34" s="38">
        <f t="shared" ref="U34" si="38">SUM(R34,S34)</f>
        <v>2602.8284144839272</v>
      </c>
      <c r="V34" s="38">
        <f t="shared" ref="V34" si="39">R34-S34</f>
        <v>1165.4115855160721</v>
      </c>
      <c r="W34" s="34">
        <v>1884.12</v>
      </c>
      <c r="X34" s="34">
        <f>PRODUCT(D34,W34)</f>
        <v>565236</v>
      </c>
    </row>
    <row r="35" spans="1:24" ht="15" customHeight="1" x14ac:dyDescent="0.25">
      <c r="A35" s="87" t="s">
        <v>82</v>
      </c>
      <c r="B35" s="87"/>
      <c r="C35" s="87"/>
      <c r="D35" s="87"/>
      <c r="E35" s="87"/>
      <c r="F35" s="87"/>
      <c r="G35" s="44">
        <f>SUM(G32)</f>
        <v>236550</v>
      </c>
      <c r="H35" s="101" t="s">
        <v>16</v>
      </c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46">
        <f>SUM(X32)</f>
        <v>219366</v>
      </c>
    </row>
    <row r="36" spans="1:24" s="8" customFormat="1" ht="15" customHeight="1" x14ac:dyDescent="0.25">
      <c r="A36" s="60"/>
      <c r="B36" s="60"/>
      <c r="C36" s="60"/>
      <c r="D36" s="60"/>
      <c r="E36" s="60"/>
      <c r="F36" s="60"/>
      <c r="G36" s="61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3"/>
    </row>
    <row r="37" spans="1:24" ht="15" customHeight="1" x14ac:dyDescent="0.25">
      <c r="A37" s="86" t="s">
        <v>59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</row>
    <row r="38" spans="1:24" ht="43.5" customHeight="1" x14ac:dyDescent="0.25">
      <c r="A38" s="28">
        <v>24</v>
      </c>
      <c r="B38" s="51" t="s">
        <v>169</v>
      </c>
      <c r="C38" s="28" t="s">
        <v>19</v>
      </c>
      <c r="D38" s="28">
        <v>50</v>
      </c>
      <c r="E38" s="28" t="s">
        <v>60</v>
      </c>
      <c r="F38" s="31">
        <v>1618</v>
      </c>
      <c r="G38" s="31">
        <f t="shared" ref="G38:G43" si="40">PRODUCT(D38,F38)</f>
        <v>80900</v>
      </c>
      <c r="H38" s="32" t="s">
        <v>184</v>
      </c>
      <c r="I38" s="33">
        <v>1167.18</v>
      </c>
      <c r="J38" s="32">
        <v>2000</v>
      </c>
      <c r="K38" s="39">
        <v>1248.83</v>
      </c>
      <c r="L38" s="39">
        <v>1300</v>
      </c>
      <c r="M38" s="34"/>
      <c r="N38" s="34"/>
      <c r="O38" s="34"/>
      <c r="P38" s="34">
        <v>1559.71</v>
      </c>
      <c r="Q38" s="34">
        <v>1498.93</v>
      </c>
      <c r="R38" s="35">
        <f>AVERAGE(I38,J38,K38,L38,M38,N38,O38,P38,Q38)</f>
        <v>1462.4416666666666</v>
      </c>
      <c r="S38" s="36">
        <f>_xlfn.STDEV.S(I38,J38,K38,L38,M38,N38,O38,P38,Q38)</f>
        <v>302.97134514119807</v>
      </c>
      <c r="T38" s="37">
        <f t="shared" ref="T38" si="41">S38/R38</f>
        <v>0.20716815723102214</v>
      </c>
      <c r="U38" s="38">
        <f t="shared" ref="U38" si="42">SUM(R38,S38)</f>
        <v>1765.4130118078647</v>
      </c>
      <c r="V38" s="38">
        <f t="shared" ref="V38" si="43">R38-S38</f>
        <v>1159.4703215254685</v>
      </c>
      <c r="W38" s="34">
        <v>1462.44</v>
      </c>
      <c r="X38" s="34">
        <f t="shared" ref="X38:X43" si="44">PRODUCT(D38,W38)</f>
        <v>73122</v>
      </c>
    </row>
    <row r="39" spans="1:24" ht="36.75" customHeight="1" x14ac:dyDescent="0.25">
      <c r="A39" s="28">
        <v>26</v>
      </c>
      <c r="B39" s="29" t="s">
        <v>170</v>
      </c>
      <c r="C39" s="28" t="s">
        <v>19</v>
      </c>
      <c r="D39" s="28">
        <v>50</v>
      </c>
      <c r="E39" s="28" t="s">
        <v>61</v>
      </c>
      <c r="F39" s="31">
        <v>2518</v>
      </c>
      <c r="G39" s="31">
        <f t="shared" si="40"/>
        <v>125900</v>
      </c>
      <c r="H39" s="32" t="s">
        <v>185</v>
      </c>
      <c r="I39" s="33">
        <v>2000</v>
      </c>
      <c r="J39" s="32">
        <v>1300</v>
      </c>
      <c r="K39" s="34"/>
      <c r="L39" s="34"/>
      <c r="M39" s="34"/>
      <c r="N39" s="34"/>
      <c r="O39" s="34"/>
      <c r="P39" s="34">
        <v>2689.71</v>
      </c>
      <c r="Q39" s="34">
        <v>2003.41</v>
      </c>
      <c r="R39" s="35">
        <f t="shared" ref="R39:R43" si="45">AVERAGE(I39,J39,K39,L39,M39,N39,O39,P39,Q39)</f>
        <v>1998.28</v>
      </c>
      <c r="S39" s="36">
        <f t="shared" ref="S39:S43" si="46">_xlfn.STDEV.S(I39,J39,K39,L39,M39,N39,O39,P39,Q39)</f>
        <v>567.36222368665619</v>
      </c>
      <c r="T39" s="37">
        <f t="shared" ref="T39:T43" si="47">S39/R39</f>
        <v>0.28392528759065605</v>
      </c>
      <c r="U39" s="38">
        <f t="shared" ref="U39:U43" si="48">SUM(R39,S39)</f>
        <v>2565.6422236866561</v>
      </c>
      <c r="V39" s="38">
        <f t="shared" ref="V39:V43" si="49">R39-S39</f>
        <v>1430.9177763133439</v>
      </c>
      <c r="W39" s="34">
        <v>1998.28</v>
      </c>
      <c r="X39" s="34">
        <f t="shared" si="44"/>
        <v>99914</v>
      </c>
    </row>
    <row r="40" spans="1:24" ht="24" x14ac:dyDescent="0.25">
      <c r="A40" s="28">
        <v>31</v>
      </c>
      <c r="B40" s="29" t="s">
        <v>171</v>
      </c>
      <c r="C40" s="28" t="s">
        <v>55</v>
      </c>
      <c r="D40" s="30">
        <v>250</v>
      </c>
      <c r="E40" s="30" t="s">
        <v>62</v>
      </c>
      <c r="F40" s="31">
        <v>1423.6</v>
      </c>
      <c r="G40" s="31">
        <f t="shared" si="40"/>
        <v>355900</v>
      </c>
      <c r="H40" s="32" t="s">
        <v>106</v>
      </c>
      <c r="I40" s="33">
        <v>1509.99</v>
      </c>
      <c r="J40" s="33">
        <v>1400</v>
      </c>
      <c r="K40" s="34">
        <v>1369</v>
      </c>
      <c r="L40" s="34"/>
      <c r="M40" s="34"/>
      <c r="N40" s="39"/>
      <c r="O40" s="34"/>
      <c r="P40" s="34">
        <v>1643.08</v>
      </c>
      <c r="Q40" s="34"/>
      <c r="R40" s="40">
        <f t="shared" si="45"/>
        <v>1480.5174999999999</v>
      </c>
      <c r="S40" s="36">
        <f t="shared" si="46"/>
        <v>124.11609521599792</v>
      </c>
      <c r="T40" s="37">
        <f t="shared" si="47"/>
        <v>8.383291329957121E-2</v>
      </c>
      <c r="U40" s="38">
        <f t="shared" si="48"/>
        <v>1604.633595215998</v>
      </c>
      <c r="V40" s="38">
        <f t="shared" si="49"/>
        <v>1356.4014047840019</v>
      </c>
      <c r="W40" s="34">
        <v>1480.52</v>
      </c>
      <c r="X40" s="34">
        <f t="shared" si="44"/>
        <v>370130</v>
      </c>
    </row>
    <row r="41" spans="1:24" ht="36" x14ac:dyDescent="0.25">
      <c r="A41" s="28">
        <v>32</v>
      </c>
      <c r="B41" s="29" t="s">
        <v>172</v>
      </c>
      <c r="C41" s="28" t="s">
        <v>19</v>
      </c>
      <c r="D41" s="28">
        <v>10000</v>
      </c>
      <c r="E41" s="28" t="s">
        <v>63</v>
      </c>
      <c r="F41" s="31">
        <v>5.98</v>
      </c>
      <c r="G41" s="31">
        <f t="shared" si="40"/>
        <v>59800.000000000007</v>
      </c>
      <c r="H41" s="32" t="s">
        <v>186</v>
      </c>
      <c r="I41" s="34">
        <v>5</v>
      </c>
      <c r="J41" s="34">
        <v>5.79</v>
      </c>
      <c r="K41" s="34"/>
      <c r="L41" s="34"/>
      <c r="M41" s="34"/>
      <c r="N41" s="34"/>
      <c r="O41" s="34"/>
      <c r="P41" s="34">
        <v>8.6</v>
      </c>
      <c r="Q41" s="34"/>
      <c r="R41" s="40">
        <f t="shared" si="45"/>
        <v>6.4633333333333338</v>
      </c>
      <c r="S41" s="36">
        <f t="shared" si="46"/>
        <v>1.892097601428987</v>
      </c>
      <c r="T41" s="37">
        <f t="shared" si="47"/>
        <v>0.29274331120613517</v>
      </c>
      <c r="U41" s="38">
        <f t="shared" si="48"/>
        <v>8.355430934762321</v>
      </c>
      <c r="V41" s="38">
        <f t="shared" si="49"/>
        <v>4.5712357319043466</v>
      </c>
      <c r="W41" s="34">
        <v>6.46</v>
      </c>
      <c r="X41" s="34">
        <f t="shared" si="44"/>
        <v>64600</v>
      </c>
    </row>
    <row r="42" spans="1:24" ht="36" x14ac:dyDescent="0.25">
      <c r="A42" s="28">
        <v>33</v>
      </c>
      <c r="B42" s="29" t="s">
        <v>173</v>
      </c>
      <c r="C42" s="28" t="s">
        <v>19</v>
      </c>
      <c r="D42" s="30">
        <v>1000</v>
      </c>
      <c r="E42" s="30" t="s">
        <v>63</v>
      </c>
      <c r="F42" s="31">
        <v>57.1</v>
      </c>
      <c r="G42" s="31">
        <f t="shared" si="40"/>
        <v>57100</v>
      </c>
      <c r="H42" s="32" t="s">
        <v>183</v>
      </c>
      <c r="I42" s="33">
        <v>81</v>
      </c>
      <c r="J42" s="32">
        <v>49</v>
      </c>
      <c r="K42" s="39">
        <v>54.04</v>
      </c>
      <c r="L42" s="39"/>
      <c r="M42" s="34"/>
      <c r="N42" s="34"/>
      <c r="O42" s="34"/>
      <c r="P42" s="34">
        <v>50.26</v>
      </c>
      <c r="Q42" s="34"/>
      <c r="R42" s="40">
        <f t="shared" si="45"/>
        <v>58.574999999999996</v>
      </c>
      <c r="S42" s="36">
        <f t="shared" si="46"/>
        <v>15.1026123568077</v>
      </c>
      <c r="T42" s="37">
        <f t="shared" si="47"/>
        <v>0.25783375769197953</v>
      </c>
      <c r="U42" s="38">
        <f t="shared" si="48"/>
        <v>73.6776123568077</v>
      </c>
      <c r="V42" s="38">
        <f t="shared" si="49"/>
        <v>43.472387643192292</v>
      </c>
      <c r="W42" s="34">
        <v>58.58</v>
      </c>
      <c r="X42" s="34">
        <f t="shared" si="44"/>
        <v>58580</v>
      </c>
    </row>
    <row r="43" spans="1:24" ht="48" x14ac:dyDescent="0.25">
      <c r="A43" s="28">
        <v>35</v>
      </c>
      <c r="B43" s="29" t="s">
        <v>174</v>
      </c>
      <c r="C43" s="28" t="s">
        <v>19</v>
      </c>
      <c r="D43" s="30">
        <v>100</v>
      </c>
      <c r="E43" s="30" t="s">
        <v>64</v>
      </c>
      <c r="F43" s="31">
        <v>990</v>
      </c>
      <c r="G43" s="31">
        <f t="shared" si="40"/>
        <v>99000</v>
      </c>
      <c r="H43" s="32" t="s">
        <v>107</v>
      </c>
      <c r="I43" s="33">
        <v>1179.9000000000001</v>
      </c>
      <c r="J43" s="33">
        <v>1106</v>
      </c>
      <c r="K43" s="34">
        <v>1399</v>
      </c>
      <c r="L43" s="34">
        <v>649.44000000000005</v>
      </c>
      <c r="M43" s="34"/>
      <c r="N43" s="39"/>
      <c r="O43" s="34"/>
      <c r="P43" s="34">
        <v>859</v>
      </c>
      <c r="Q43" s="34"/>
      <c r="R43" s="40">
        <f t="shared" si="45"/>
        <v>1038.6680000000001</v>
      </c>
      <c r="S43" s="36">
        <f t="shared" si="46"/>
        <v>290.73108385585437</v>
      </c>
      <c r="T43" s="37">
        <f t="shared" si="47"/>
        <v>0.27990761615439613</v>
      </c>
      <c r="U43" s="38">
        <f t="shared" si="48"/>
        <v>1329.3990838558545</v>
      </c>
      <c r="V43" s="38">
        <f t="shared" si="49"/>
        <v>747.9369161441457</v>
      </c>
      <c r="W43" s="34">
        <v>1038.67</v>
      </c>
      <c r="X43" s="34">
        <f t="shared" si="44"/>
        <v>103867</v>
      </c>
    </row>
    <row r="44" spans="1:24" ht="15" customHeight="1" x14ac:dyDescent="0.25">
      <c r="A44" s="87" t="s">
        <v>83</v>
      </c>
      <c r="B44" s="87"/>
      <c r="C44" s="87"/>
      <c r="D44" s="87"/>
      <c r="E44" s="87"/>
      <c r="F44" s="87"/>
      <c r="G44" s="44">
        <f>SUM(G38:G43)</f>
        <v>778600</v>
      </c>
      <c r="H44" s="101" t="s">
        <v>17</v>
      </c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46">
        <f>SUM(X38:X43)</f>
        <v>770213</v>
      </c>
    </row>
    <row r="45" spans="1:24" s="8" customFormat="1" ht="15" customHeight="1" x14ac:dyDescent="0.25">
      <c r="A45" s="60"/>
      <c r="B45" s="60"/>
      <c r="C45" s="60"/>
      <c r="D45" s="60"/>
      <c r="E45" s="60"/>
      <c r="F45" s="60"/>
      <c r="G45" s="61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3"/>
    </row>
    <row r="46" spans="1:24" ht="15" customHeight="1" x14ac:dyDescent="0.25">
      <c r="A46" s="86" t="s">
        <v>65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</row>
    <row r="47" spans="1:24" ht="37.5" customHeight="1" x14ac:dyDescent="0.25">
      <c r="A47" s="28">
        <v>44</v>
      </c>
      <c r="B47" s="29" t="s">
        <v>175</v>
      </c>
      <c r="C47" s="28" t="s">
        <v>19</v>
      </c>
      <c r="D47" s="28">
        <v>150</v>
      </c>
      <c r="E47" s="28" t="s">
        <v>67</v>
      </c>
      <c r="F47" s="31">
        <v>440</v>
      </c>
      <c r="G47" s="31">
        <f t="shared" ref="G47:G48" si="50">PRODUCT(D47,F47)</f>
        <v>66000</v>
      </c>
      <c r="H47" s="32" t="s">
        <v>102</v>
      </c>
      <c r="I47" s="32">
        <v>715.4</v>
      </c>
      <c r="J47" s="33">
        <v>622</v>
      </c>
      <c r="K47" s="34">
        <v>550</v>
      </c>
      <c r="L47" s="34">
        <v>402</v>
      </c>
      <c r="M47" s="34">
        <v>501.1</v>
      </c>
      <c r="N47" s="34">
        <v>479.9</v>
      </c>
      <c r="O47" s="34">
        <v>525</v>
      </c>
      <c r="P47" s="34"/>
      <c r="Q47" s="34"/>
      <c r="R47" s="40">
        <f>AVERAGE(I47,J47,K47,L47,M47,N47,O47,P47,Q47)</f>
        <v>542.20000000000005</v>
      </c>
      <c r="S47" s="36">
        <f>_xlfn.STDEV.S(I47,J47,K47,L47,M47,N47,O47,P47,Q47)</f>
        <v>101.6115971071542</v>
      </c>
      <c r="T47" s="37">
        <f t="shared" ref="T47" si="51">S47/R47</f>
        <v>0.18740611786638545</v>
      </c>
      <c r="U47" s="38">
        <f t="shared" ref="U47" si="52">SUM(R47,S47)</f>
        <v>643.81159710715428</v>
      </c>
      <c r="V47" s="38">
        <f t="shared" ref="V47" si="53">R47-S47</f>
        <v>440.58840289284586</v>
      </c>
      <c r="W47" s="39">
        <v>542.20000000000005</v>
      </c>
      <c r="X47" s="34">
        <f>PRODUCT(D47,W47)</f>
        <v>81330</v>
      </c>
    </row>
    <row r="48" spans="1:24" ht="32.25" customHeight="1" x14ac:dyDescent="0.25">
      <c r="A48" s="28">
        <v>48</v>
      </c>
      <c r="B48" s="29" t="s">
        <v>176</v>
      </c>
      <c r="C48" s="28" t="s">
        <v>19</v>
      </c>
      <c r="D48" s="28">
        <v>60</v>
      </c>
      <c r="E48" s="28" t="s">
        <v>68</v>
      </c>
      <c r="F48" s="31">
        <v>1148.02</v>
      </c>
      <c r="G48" s="31">
        <f t="shared" si="50"/>
        <v>68881.2</v>
      </c>
      <c r="H48" s="32" t="s">
        <v>110</v>
      </c>
      <c r="I48" s="32">
        <v>1119</v>
      </c>
      <c r="J48" s="33">
        <v>1158</v>
      </c>
      <c r="K48" s="34">
        <v>1190</v>
      </c>
      <c r="L48" s="34">
        <v>1190</v>
      </c>
      <c r="M48" s="34">
        <v>1199.99</v>
      </c>
      <c r="N48" s="34"/>
      <c r="O48" s="34"/>
      <c r="P48" s="34">
        <v>1599</v>
      </c>
      <c r="Q48" s="34">
        <v>1112.28</v>
      </c>
      <c r="R48" s="40">
        <f>AVERAGE(I48,J48,K48,L48,M48,N48,O48,P48,Q48)</f>
        <v>1224.0385714285715</v>
      </c>
      <c r="S48" s="36">
        <f>_xlfn.STDEV.S(I48,J48,K48,L48,M48,N48,O48,P48,Q48)</f>
        <v>169.00484612662891</v>
      </c>
      <c r="T48" s="37">
        <f t="shared" ref="T48" si="54">S48/R48</f>
        <v>0.13807150368585516</v>
      </c>
      <c r="U48" s="38">
        <f t="shared" ref="U48" si="55">SUM(R48,S48)</f>
        <v>1393.0434175552004</v>
      </c>
      <c r="V48" s="38">
        <f t="shared" ref="V48" si="56">R48-S48</f>
        <v>1055.0337253019425</v>
      </c>
      <c r="W48" s="39">
        <v>1224.04</v>
      </c>
      <c r="X48" s="34">
        <f>PRODUCT(D48,W48)</f>
        <v>73442.399999999994</v>
      </c>
    </row>
    <row r="49" spans="1:24" x14ac:dyDescent="0.25">
      <c r="A49" s="80" t="s">
        <v>84</v>
      </c>
      <c r="B49" s="81"/>
      <c r="C49" s="81"/>
      <c r="D49" s="81"/>
      <c r="E49" s="81"/>
      <c r="F49" s="82"/>
      <c r="G49" s="31">
        <f>SUM(G47:G48)</f>
        <v>134881.20000000001</v>
      </c>
      <c r="H49" s="88" t="s">
        <v>26</v>
      </c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90"/>
      <c r="X49" s="39">
        <f>SUM(X47:X48)</f>
        <v>154772.4</v>
      </c>
    </row>
    <row r="50" spans="1:24" s="8" customFormat="1" x14ac:dyDescent="0.25">
      <c r="A50" s="47"/>
      <c r="B50" s="48"/>
      <c r="C50" s="48"/>
      <c r="D50" s="48"/>
      <c r="E50" s="48"/>
      <c r="F50" s="48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3"/>
    </row>
    <row r="51" spans="1:24" x14ac:dyDescent="0.25">
      <c r="A51" s="77" t="s">
        <v>69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</row>
    <row r="52" spans="1:24" ht="36" x14ac:dyDescent="0.25">
      <c r="A52" s="28">
        <v>46</v>
      </c>
      <c r="B52" s="29" t="s">
        <v>177</v>
      </c>
      <c r="C52" s="28" t="s">
        <v>19</v>
      </c>
      <c r="D52" s="28">
        <v>225</v>
      </c>
      <c r="E52" s="28" t="s">
        <v>74</v>
      </c>
      <c r="F52" s="31">
        <v>888.68</v>
      </c>
      <c r="G52" s="31">
        <f t="shared" ref="G52" si="57">PRODUCT(D52,F52)</f>
        <v>199953</v>
      </c>
      <c r="H52" s="32" t="s">
        <v>121</v>
      </c>
      <c r="I52" s="32">
        <v>1150.6199999999999</v>
      </c>
      <c r="J52" s="33">
        <v>897</v>
      </c>
      <c r="K52" s="39">
        <v>850</v>
      </c>
      <c r="L52" s="34">
        <v>1198</v>
      </c>
      <c r="M52" s="34">
        <v>1064.95</v>
      </c>
      <c r="N52" s="34"/>
      <c r="O52" s="34"/>
      <c r="P52" s="34"/>
      <c r="Q52" s="34"/>
      <c r="R52" s="40">
        <f>AVERAGE(I52,J52,K52,L52,M52,N52,O52,P52,Q52)</f>
        <v>1032.114</v>
      </c>
      <c r="S52" s="36">
        <f>_xlfn.STDEV.S(I52,J52,K52,L52,M52,N52,O52,P52,Q52)</f>
        <v>153.34710783056966</v>
      </c>
      <c r="T52" s="37">
        <f t="shared" ref="T52" si="58">S52/R52</f>
        <v>0.14857574631345921</v>
      </c>
      <c r="U52" s="38">
        <f t="shared" ref="U52" si="59">SUM(R52,S52)</f>
        <v>1185.4611078305697</v>
      </c>
      <c r="V52" s="38">
        <f t="shared" ref="V52" si="60">R52-S52</f>
        <v>878.76689216943032</v>
      </c>
      <c r="W52" s="39">
        <v>1032.1099999999999</v>
      </c>
      <c r="X52" s="34">
        <f>PRODUCT(D52,W52)</f>
        <v>232224.74999999997</v>
      </c>
    </row>
    <row r="53" spans="1:24" x14ac:dyDescent="0.25">
      <c r="A53" s="80" t="s">
        <v>70</v>
      </c>
      <c r="B53" s="81"/>
      <c r="C53" s="81"/>
      <c r="D53" s="81"/>
      <c r="E53" s="81"/>
      <c r="F53" s="82"/>
      <c r="G53" s="54">
        <f>SUM(G52)</f>
        <v>199953</v>
      </c>
      <c r="H53" s="83" t="s">
        <v>66</v>
      </c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5"/>
      <c r="X53" s="55">
        <f>SUM(X52)</f>
        <v>232224.74999999997</v>
      </c>
    </row>
    <row r="54" spans="1:24" s="8" customFormat="1" x14ac:dyDescent="0.25">
      <c r="A54" s="47"/>
      <c r="B54" s="48"/>
      <c r="C54" s="48"/>
      <c r="D54" s="48"/>
      <c r="E54" s="48"/>
      <c r="F54" s="48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56"/>
    </row>
    <row r="55" spans="1:24" x14ac:dyDescent="0.25">
      <c r="A55" s="77" t="s">
        <v>71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9"/>
    </row>
    <row r="56" spans="1:24" ht="36" x14ac:dyDescent="0.25">
      <c r="A56" s="28">
        <v>50</v>
      </c>
      <c r="B56" s="29" t="s">
        <v>178</v>
      </c>
      <c r="C56" s="28" t="s">
        <v>19</v>
      </c>
      <c r="D56" s="57">
        <v>38</v>
      </c>
      <c r="E56" s="49" t="s">
        <v>75</v>
      </c>
      <c r="F56" s="58">
        <v>1222.25</v>
      </c>
      <c r="G56" s="31">
        <f t="shared" ref="G56" si="61">PRODUCT(D56,F56)</f>
        <v>46445.5</v>
      </c>
      <c r="H56" s="32" t="s">
        <v>109</v>
      </c>
      <c r="I56" s="33">
        <v>1200</v>
      </c>
      <c r="J56" s="32">
        <v>1230</v>
      </c>
      <c r="K56" s="39">
        <v>1250</v>
      </c>
      <c r="L56" s="39">
        <v>1223</v>
      </c>
      <c r="M56" s="34">
        <v>1362.12</v>
      </c>
      <c r="N56" s="34"/>
      <c r="O56" s="34"/>
      <c r="P56" s="34"/>
      <c r="Q56" s="34"/>
      <c r="R56" s="40">
        <f>AVERAGE(I56,J56,K56,L56,M56,N56,O56,P56,Q56)</f>
        <v>1253.0239999999999</v>
      </c>
      <c r="S56" s="36">
        <f>_xlfn.STDEV.S(I56,J56,K56,L56,M56,N56,O56,P56,Q56)</f>
        <v>63.549530918803747</v>
      </c>
      <c r="T56" s="37">
        <f t="shared" ref="T56" si="62">S56/R56</f>
        <v>5.0716930337171319E-2</v>
      </c>
      <c r="U56" s="38">
        <f t="shared" ref="U56" si="63">SUM(R56,S56)</f>
        <v>1316.5735309188037</v>
      </c>
      <c r="V56" s="38">
        <f t="shared" ref="V56" si="64">R56-S56</f>
        <v>1189.474469081196</v>
      </c>
      <c r="W56" s="39">
        <v>1253.02</v>
      </c>
      <c r="X56" s="34">
        <f>PRODUCT(D56,W56)</f>
        <v>47614.76</v>
      </c>
    </row>
    <row r="57" spans="1:24" x14ac:dyDescent="0.25">
      <c r="A57" s="80" t="s">
        <v>78</v>
      </c>
      <c r="B57" s="81"/>
      <c r="C57" s="81"/>
      <c r="D57" s="81"/>
      <c r="E57" s="81"/>
      <c r="F57" s="82"/>
      <c r="G57" s="31">
        <f>SUM(G56)</f>
        <v>46445.5</v>
      </c>
      <c r="H57" s="83" t="s">
        <v>72</v>
      </c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5"/>
      <c r="X57" s="55">
        <f>SUM(X56)</f>
        <v>47614.76</v>
      </c>
    </row>
    <row r="58" spans="1:24" s="8" customFormat="1" x14ac:dyDescent="0.25">
      <c r="A58" s="47"/>
      <c r="B58" s="48"/>
      <c r="C58" s="48"/>
      <c r="D58" s="48"/>
      <c r="E58" s="48"/>
      <c r="F58" s="48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6"/>
    </row>
    <row r="59" spans="1:24" x14ac:dyDescent="0.25">
      <c r="A59" s="77" t="s">
        <v>73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9"/>
    </row>
    <row r="60" spans="1:24" ht="36" x14ac:dyDescent="0.25">
      <c r="A60" s="28">
        <v>51</v>
      </c>
      <c r="B60" s="29" t="s">
        <v>179</v>
      </c>
      <c r="C60" s="28" t="s">
        <v>19</v>
      </c>
      <c r="D60" s="28">
        <v>12</v>
      </c>
      <c r="E60" s="49" t="s">
        <v>77</v>
      </c>
      <c r="F60" s="31">
        <v>1865</v>
      </c>
      <c r="G60" s="31">
        <f t="shared" ref="G60" si="65">PRODUCT(D60,F60)</f>
        <v>22380</v>
      </c>
      <c r="H60" s="32" t="s">
        <v>108</v>
      </c>
      <c r="I60" s="33">
        <v>1947.5</v>
      </c>
      <c r="J60" s="33">
        <v>1797</v>
      </c>
      <c r="K60" s="34">
        <v>1797</v>
      </c>
      <c r="L60" s="34">
        <v>1944</v>
      </c>
      <c r="M60" s="34"/>
      <c r="N60" s="34"/>
      <c r="O60" s="34"/>
      <c r="P60" s="34"/>
      <c r="Q60" s="34"/>
      <c r="R60" s="40">
        <f>AVERAGE(I60,J60,K60,L60,M60,N60,O60,P60,Q60)</f>
        <v>1871.375</v>
      </c>
      <c r="S60" s="36">
        <f>_xlfn.STDEV.S(I60,J60,K60,L60,M60,N60,O60,P60,Q60)</f>
        <v>85.892738342656187</v>
      </c>
      <c r="T60" s="37">
        <f t="shared" ref="T60" si="66">S60/R60</f>
        <v>4.5898196963546155E-2</v>
      </c>
      <c r="U60" s="38">
        <f t="shared" ref="U60" si="67">SUM(R60,S60)</f>
        <v>1957.2677383426562</v>
      </c>
      <c r="V60" s="38">
        <f t="shared" ref="V60" si="68">R60-S60</f>
        <v>1785.4822616573438</v>
      </c>
      <c r="W60" s="39">
        <v>1871.38</v>
      </c>
      <c r="X60" s="34">
        <f>PRODUCT(D60,W60)</f>
        <v>22456.560000000001</v>
      </c>
    </row>
    <row r="61" spans="1:24" x14ac:dyDescent="0.25">
      <c r="A61" s="80" t="s">
        <v>78</v>
      </c>
      <c r="B61" s="81"/>
      <c r="C61" s="81"/>
      <c r="D61" s="81"/>
      <c r="E61" s="81"/>
      <c r="F61" s="82"/>
      <c r="G61" s="31">
        <f>SUM(G60)</f>
        <v>22380</v>
      </c>
      <c r="H61" s="83" t="s">
        <v>72</v>
      </c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5"/>
      <c r="X61" s="55">
        <f>SUM(X60)</f>
        <v>22456.560000000001</v>
      </c>
    </row>
    <row r="62" spans="1:24" x14ac:dyDescent="0.25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7"/>
    </row>
    <row r="63" spans="1:24" x14ac:dyDescent="0.25">
      <c r="A63" s="102" t="s">
        <v>79</v>
      </c>
      <c r="B63" s="102"/>
      <c r="C63" s="102"/>
      <c r="D63" s="102"/>
      <c r="E63" s="102"/>
      <c r="F63" s="103"/>
      <c r="G63" s="59">
        <f>SUM(G61,G57,G53,G49,G44,G35,G29,G21,G15)</f>
        <v>5033176.8</v>
      </c>
      <c r="H63" s="98" t="s">
        <v>25</v>
      </c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100"/>
      <c r="X63" s="46">
        <f>SUM(X61,X57,X53,X49,X44,X35,X29,X21,X15)</f>
        <v>5270940.01</v>
      </c>
    </row>
    <row r="65" spans="2:17" x14ac:dyDescent="0.25">
      <c r="B65" s="8"/>
    </row>
    <row r="66" spans="2:17" x14ac:dyDescent="0.25">
      <c r="Q66" s="9"/>
    </row>
    <row r="67" spans="2:17" x14ac:dyDescent="0.25">
      <c r="B67" s="10"/>
      <c r="Q67" s="25"/>
    </row>
  </sheetData>
  <mergeCells count="44">
    <mergeCell ref="A21:F21"/>
    <mergeCell ref="A62:X62"/>
    <mergeCell ref="A6:X6"/>
    <mergeCell ref="H63:W63"/>
    <mergeCell ref="H15:W15"/>
    <mergeCell ref="H21:W21"/>
    <mergeCell ref="H29:W29"/>
    <mergeCell ref="H35:W35"/>
    <mergeCell ref="H44:W44"/>
    <mergeCell ref="A17:X17"/>
    <mergeCell ref="A46:X46"/>
    <mergeCell ref="A63:F63"/>
    <mergeCell ref="A15:F15"/>
    <mergeCell ref="A31:X31"/>
    <mergeCell ref="A37:X37"/>
    <mergeCell ref="A44:F44"/>
    <mergeCell ref="A1:X1"/>
    <mergeCell ref="A2:X2"/>
    <mergeCell ref="B3:B5"/>
    <mergeCell ref="C3:C5"/>
    <mergeCell ref="D3:D5"/>
    <mergeCell ref="F3:G4"/>
    <mergeCell ref="R3:V4"/>
    <mergeCell ref="W3:X4"/>
    <mergeCell ref="A3:A5"/>
    <mergeCell ref="H3:H5"/>
    <mergeCell ref="E3:E5"/>
    <mergeCell ref="I3:Q3"/>
    <mergeCell ref="I4:O4"/>
    <mergeCell ref="P4:Q4"/>
    <mergeCell ref="A51:X51"/>
    <mergeCell ref="A59:X59"/>
    <mergeCell ref="A61:F61"/>
    <mergeCell ref="H61:W61"/>
    <mergeCell ref="A23:X23"/>
    <mergeCell ref="A29:F29"/>
    <mergeCell ref="A35:F35"/>
    <mergeCell ref="A55:X55"/>
    <mergeCell ref="A57:F57"/>
    <mergeCell ref="H57:W57"/>
    <mergeCell ref="A53:F53"/>
    <mergeCell ref="H53:W53"/>
    <mergeCell ref="H49:W49"/>
    <mergeCell ref="A49:F49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Resumo</vt:lpstr>
      <vt:lpstr>Mapa de Precificação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Pereira Sousa Neto</dc:creator>
  <cp:lastModifiedBy>Guilherme Pereira Sousa Neto</cp:lastModifiedBy>
  <cp:lastPrinted>2025-06-11T13:16:37Z</cp:lastPrinted>
  <dcterms:created xsi:type="dcterms:W3CDTF">2015-06-05T18:19:34Z</dcterms:created>
  <dcterms:modified xsi:type="dcterms:W3CDTF">2025-07-08T14:00:11Z</dcterms:modified>
</cp:coreProperties>
</file>