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files\SLC\DL\GERENCIA GLOBAL\GERENCIA 2025\PRORROGAÇÃO\PROC. N° 00002.001876.2025-10 - ARP. N° 002.2023 - P.E. N° 21.2023 - SERVIÇOS GRÁFICOS\"/>
    </mc:Choice>
  </mc:AlternateContent>
  <xr:revisionPtr revIDLastSave="0" documentId="13_ncr:1_{D608DBA7-3DE1-4684-84B2-E1952690F7B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Tabela Resumo" sheetId="1" r:id="rId1"/>
    <sheet name="Mapa de Precificação" sheetId="2" r:id="rId2"/>
    <sheet name="Quadro de Ite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3" i="1" l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H58" i="1" s="1"/>
  <c r="F49" i="1"/>
  <c r="H45" i="1"/>
  <c r="H46" i="1" s="1"/>
  <c r="F45" i="1"/>
  <c r="F46" i="1" s="1"/>
  <c r="H41" i="1"/>
  <c r="H42" i="1" s="1"/>
  <c r="F41" i="1"/>
  <c r="F42" i="1" s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AA133" i="2"/>
  <c r="AA143" i="2"/>
  <c r="AA142" i="2"/>
  <c r="AA141" i="2"/>
  <c r="AA140" i="2"/>
  <c r="AA139" i="2"/>
  <c r="AA138" i="2"/>
  <c r="AA137" i="2"/>
  <c r="AA132" i="2"/>
  <c r="AA131" i="2"/>
  <c r="AA130" i="2"/>
  <c r="AA129" i="2"/>
  <c r="AA128" i="2"/>
  <c r="AA127" i="2"/>
  <c r="AA126" i="2"/>
  <c r="AA125" i="2"/>
  <c r="AA124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106" i="2" s="1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57" i="2"/>
  <c r="AA56" i="2"/>
  <c r="AA55" i="2"/>
  <c r="AA54" i="2"/>
  <c r="AA53" i="2"/>
  <c r="AA52" i="2"/>
  <c r="AA51" i="2"/>
  <c r="AA50" i="2"/>
  <c r="AA49" i="2"/>
  <c r="AA45" i="2"/>
  <c r="AA46" i="2" s="1"/>
  <c r="AA41" i="2"/>
  <c r="AA42" i="2" s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V8" i="2"/>
  <c r="U8" i="2"/>
  <c r="U13" i="2"/>
  <c r="V21" i="2"/>
  <c r="U21" i="2"/>
  <c r="V22" i="2"/>
  <c r="U22" i="2"/>
  <c r="V24" i="2"/>
  <c r="U24" i="2"/>
  <c r="V34" i="2"/>
  <c r="U34" i="2"/>
  <c r="V62" i="2"/>
  <c r="U62" i="2"/>
  <c r="V76" i="2"/>
  <c r="U76" i="2"/>
  <c r="V92" i="2"/>
  <c r="U92" i="2"/>
  <c r="V125" i="2"/>
  <c r="U125" i="2"/>
  <c r="V138" i="2"/>
  <c r="U138" i="2"/>
  <c r="V139" i="2"/>
  <c r="U139" i="2"/>
  <c r="V143" i="2"/>
  <c r="U143" i="2"/>
  <c r="V142" i="2"/>
  <c r="U142" i="2"/>
  <c r="Y142" i="2" s="1"/>
  <c r="V141" i="2"/>
  <c r="U141" i="2"/>
  <c r="V140" i="2"/>
  <c r="U140" i="2"/>
  <c r="V137" i="2"/>
  <c r="U137" i="2"/>
  <c r="V133" i="2"/>
  <c r="U133" i="2"/>
  <c r="V132" i="2"/>
  <c r="W132" i="2" s="1"/>
  <c r="U132" i="2"/>
  <c r="V131" i="2"/>
  <c r="U131" i="2"/>
  <c r="Y131" i="2" s="1"/>
  <c r="V130" i="2"/>
  <c r="U130" i="2"/>
  <c r="V129" i="2"/>
  <c r="U129" i="2"/>
  <c r="Y129" i="2" s="1"/>
  <c r="V128" i="2"/>
  <c r="U128" i="2"/>
  <c r="V127" i="2"/>
  <c r="U127" i="2"/>
  <c r="V126" i="2"/>
  <c r="U126" i="2"/>
  <c r="X126" i="2" s="1"/>
  <c r="V124" i="2"/>
  <c r="U124" i="2"/>
  <c r="V120" i="2"/>
  <c r="U120" i="2"/>
  <c r="Y120" i="2" s="1"/>
  <c r="V119" i="2"/>
  <c r="W119" i="2" s="1"/>
  <c r="U119" i="2"/>
  <c r="V118" i="2"/>
  <c r="U118" i="2"/>
  <c r="V117" i="2"/>
  <c r="U117" i="2"/>
  <c r="V116" i="2"/>
  <c r="U116" i="2"/>
  <c r="V115" i="2"/>
  <c r="W115" i="2" s="1"/>
  <c r="U115" i="2"/>
  <c r="V114" i="2"/>
  <c r="U114" i="2"/>
  <c r="Y114" i="2" s="1"/>
  <c r="V113" i="2"/>
  <c r="U113" i="2"/>
  <c r="V112" i="2"/>
  <c r="U112" i="2"/>
  <c r="Y112" i="2" s="1"/>
  <c r="V111" i="2"/>
  <c r="U111" i="2"/>
  <c r="V110" i="2"/>
  <c r="U110" i="2"/>
  <c r="V109" i="2"/>
  <c r="U109" i="2"/>
  <c r="V104" i="2"/>
  <c r="W104" i="2" s="1"/>
  <c r="U104" i="2"/>
  <c r="V103" i="2"/>
  <c r="U103" i="2"/>
  <c r="V102" i="2"/>
  <c r="W102" i="2" s="1"/>
  <c r="U102" i="2"/>
  <c r="V101" i="2"/>
  <c r="U101" i="2"/>
  <c r="V100" i="2"/>
  <c r="U100" i="2"/>
  <c r="V99" i="2"/>
  <c r="U99" i="2"/>
  <c r="V98" i="2"/>
  <c r="U98" i="2"/>
  <c r="X98" i="2" s="1"/>
  <c r="V97" i="2"/>
  <c r="U97" i="2"/>
  <c r="V96" i="2"/>
  <c r="U96" i="2"/>
  <c r="V95" i="2"/>
  <c r="U95" i="2"/>
  <c r="V94" i="2"/>
  <c r="U94" i="2"/>
  <c r="X94" i="2" s="1"/>
  <c r="V93" i="2"/>
  <c r="U93" i="2"/>
  <c r="X93" i="2" s="1"/>
  <c r="V91" i="2"/>
  <c r="U91" i="2"/>
  <c r="V90" i="2"/>
  <c r="U90" i="2"/>
  <c r="X90" i="2" s="1"/>
  <c r="V89" i="2"/>
  <c r="U89" i="2"/>
  <c r="V88" i="2"/>
  <c r="U88" i="2"/>
  <c r="V87" i="2"/>
  <c r="U87" i="2"/>
  <c r="V86" i="2"/>
  <c r="U86" i="2"/>
  <c r="V85" i="2"/>
  <c r="U85" i="2"/>
  <c r="W85" i="2" s="1"/>
  <c r="V84" i="2"/>
  <c r="U84" i="2"/>
  <c r="V79" i="2"/>
  <c r="U79" i="2"/>
  <c r="Y79" i="2" s="1"/>
  <c r="V78" i="2"/>
  <c r="U78" i="2"/>
  <c r="V77" i="2"/>
  <c r="U77" i="2"/>
  <c r="W77" i="2" s="1"/>
  <c r="V75" i="2"/>
  <c r="U75" i="2"/>
  <c r="V74" i="2"/>
  <c r="U74" i="2"/>
  <c r="X74" i="2" s="1"/>
  <c r="V73" i="2"/>
  <c r="U73" i="2"/>
  <c r="V72" i="2"/>
  <c r="U72" i="2"/>
  <c r="V71" i="2"/>
  <c r="U71" i="2"/>
  <c r="V70" i="2"/>
  <c r="U70" i="2"/>
  <c r="Y70" i="2" s="1"/>
  <c r="V69" i="2"/>
  <c r="U69" i="2"/>
  <c r="V68" i="2"/>
  <c r="U68" i="2"/>
  <c r="V67" i="2"/>
  <c r="U67" i="2"/>
  <c r="V66" i="2"/>
  <c r="U66" i="2"/>
  <c r="Y66" i="2" s="1"/>
  <c r="V65" i="2"/>
  <c r="U65" i="2"/>
  <c r="X65" i="2" s="1"/>
  <c r="V64" i="2"/>
  <c r="U64" i="2"/>
  <c r="V63" i="2"/>
  <c r="U63" i="2"/>
  <c r="V61" i="2"/>
  <c r="U61" i="2"/>
  <c r="V57" i="2"/>
  <c r="U57" i="2"/>
  <c r="V56" i="2"/>
  <c r="X56" i="2" s="1"/>
  <c r="U56" i="2"/>
  <c r="V55" i="2"/>
  <c r="U55" i="2"/>
  <c r="V54" i="2"/>
  <c r="U54" i="2"/>
  <c r="V53" i="2"/>
  <c r="U53" i="2"/>
  <c r="V52" i="2"/>
  <c r="U52" i="2"/>
  <c r="V51" i="2"/>
  <c r="U51" i="2"/>
  <c r="V50" i="2"/>
  <c r="U50" i="2"/>
  <c r="V49" i="2"/>
  <c r="U49" i="2"/>
  <c r="V45" i="2"/>
  <c r="U45" i="2"/>
  <c r="V41" i="2"/>
  <c r="U41" i="2"/>
  <c r="V37" i="2"/>
  <c r="U37" i="2"/>
  <c r="V36" i="2"/>
  <c r="W36" i="2" s="1"/>
  <c r="U36" i="2"/>
  <c r="V35" i="2"/>
  <c r="U35" i="2"/>
  <c r="V33" i="2"/>
  <c r="W33" i="2" s="1"/>
  <c r="U33" i="2"/>
  <c r="V32" i="2"/>
  <c r="U32" i="2"/>
  <c r="V31" i="2"/>
  <c r="W31" i="2" s="1"/>
  <c r="U31" i="2"/>
  <c r="V30" i="2"/>
  <c r="U30" i="2"/>
  <c r="V29" i="2"/>
  <c r="W29" i="2" s="1"/>
  <c r="U29" i="2"/>
  <c r="V28" i="2"/>
  <c r="U28" i="2"/>
  <c r="V27" i="2"/>
  <c r="W27" i="2" s="1"/>
  <c r="U27" i="2"/>
  <c r="V26" i="2"/>
  <c r="U26" i="2"/>
  <c r="V25" i="2"/>
  <c r="U25" i="2"/>
  <c r="V23" i="2"/>
  <c r="U23" i="2"/>
  <c r="V20" i="2"/>
  <c r="U20" i="2"/>
  <c r="V19" i="2"/>
  <c r="U19" i="2"/>
  <c r="V18" i="2"/>
  <c r="U18" i="2"/>
  <c r="X18" i="2" s="1"/>
  <c r="V17" i="2"/>
  <c r="U17" i="2"/>
  <c r="X17" i="2" s="1"/>
  <c r="V16" i="2"/>
  <c r="U16" i="2"/>
  <c r="V15" i="2"/>
  <c r="U15" i="2"/>
  <c r="V14" i="2"/>
  <c r="U14" i="2"/>
  <c r="V12" i="2"/>
  <c r="U12" i="2"/>
  <c r="Y12" i="2" s="1"/>
  <c r="V11" i="2"/>
  <c r="U11" i="2"/>
  <c r="V10" i="2"/>
  <c r="U10" i="2"/>
  <c r="Y10" i="2" s="1"/>
  <c r="V9" i="2"/>
  <c r="U9" i="2"/>
  <c r="V7" i="2"/>
  <c r="U7" i="2"/>
  <c r="V13" i="2"/>
  <c r="W11" i="2" l="1"/>
  <c r="W91" i="2"/>
  <c r="W94" i="2"/>
  <c r="W124" i="2"/>
  <c r="W127" i="2"/>
  <c r="W53" i="2"/>
  <c r="X55" i="2"/>
  <c r="W110" i="2"/>
  <c r="W128" i="2"/>
  <c r="Y19" i="2"/>
  <c r="Y28" i="2"/>
  <c r="X30" i="2"/>
  <c r="Y35" i="2"/>
  <c r="X52" i="2"/>
  <c r="X54" i="2"/>
  <c r="W56" i="2"/>
  <c r="W75" i="2"/>
  <c r="W78" i="2"/>
  <c r="W84" i="2"/>
  <c r="W86" i="2"/>
  <c r="W90" i="2"/>
  <c r="W95" i="2"/>
  <c r="Y99" i="2"/>
  <c r="Y103" i="2"/>
  <c r="X109" i="2"/>
  <c r="W111" i="2"/>
  <c r="W15" i="2"/>
  <c r="W118" i="2"/>
  <c r="W133" i="2"/>
  <c r="W142" i="2"/>
  <c r="AA121" i="2"/>
  <c r="X9" i="2"/>
  <c r="Y14" i="2"/>
  <c r="Y16" i="2"/>
  <c r="Y18" i="2"/>
  <c r="W23" i="2"/>
  <c r="W26" i="2"/>
  <c r="W28" i="2"/>
  <c r="W32" i="2"/>
  <c r="W37" i="2"/>
  <c r="W45" i="2"/>
  <c r="W50" i="2"/>
  <c r="W52" i="2"/>
  <c r="W57" i="2"/>
  <c r="W63" i="2"/>
  <c r="W65" i="2"/>
  <c r="X66" i="2"/>
  <c r="W68" i="2"/>
  <c r="W70" i="2"/>
  <c r="W72" i="2"/>
  <c r="W74" i="2"/>
  <c r="W87" i="2"/>
  <c r="W89" i="2"/>
  <c r="Y96" i="2"/>
  <c r="Y98" i="2"/>
  <c r="W103" i="2"/>
  <c r="Y115" i="2"/>
  <c r="X117" i="2"/>
  <c r="Y132" i="2"/>
  <c r="Y137" i="2"/>
  <c r="W141" i="2"/>
  <c r="Y143" i="2"/>
  <c r="W8" i="2"/>
  <c r="AA38" i="2"/>
  <c r="AA58" i="2"/>
  <c r="AA81" i="2"/>
  <c r="AA134" i="2"/>
  <c r="AA144" i="2"/>
  <c r="AA146" i="2" s="1"/>
  <c r="W97" i="2"/>
  <c r="W116" i="2"/>
  <c r="W140" i="2"/>
  <c r="Y20" i="2"/>
  <c r="Y25" i="2"/>
  <c r="Y27" i="2"/>
  <c r="X31" i="2"/>
  <c r="Y41" i="2"/>
  <c r="Y49" i="2"/>
  <c r="W51" i="2"/>
  <c r="Y61" i="2"/>
  <c r="X64" i="2"/>
  <c r="Y67" i="2"/>
  <c r="Y69" i="2"/>
  <c r="Y71" i="2"/>
  <c r="Y73" i="2"/>
  <c r="Y78" i="2"/>
  <c r="X86" i="2"/>
  <c r="X88" i="2"/>
  <c r="Y100" i="2"/>
  <c r="Y102" i="2"/>
  <c r="W10" i="2"/>
  <c r="W20" i="2"/>
  <c r="W41" i="2"/>
  <c r="W61" i="2"/>
  <c r="W71" i="2"/>
  <c r="W79" i="2"/>
  <c r="X89" i="2"/>
  <c r="X118" i="2"/>
  <c r="X127" i="2"/>
  <c r="X10" i="2"/>
  <c r="X14" i="2"/>
  <c r="Y23" i="2"/>
  <c r="X26" i="2"/>
  <c r="W30" i="2"/>
  <c r="Y33" i="2"/>
  <c r="X35" i="2"/>
  <c r="Y37" i="2"/>
  <c r="Y45" i="2"/>
  <c r="X50" i="2"/>
  <c r="X51" i="2"/>
  <c r="W54" i="2"/>
  <c r="Y56" i="2"/>
  <c r="Y57" i="2"/>
  <c r="Y63" i="2"/>
  <c r="Y65" i="2"/>
  <c r="W67" i="2"/>
  <c r="W69" i="2"/>
  <c r="X72" i="2"/>
  <c r="X73" i="2"/>
  <c r="X84" i="2"/>
  <c r="X85" i="2"/>
  <c r="W88" i="2"/>
  <c r="Y90" i="2"/>
  <c r="Y91" i="2"/>
  <c r="Y94" i="2"/>
  <c r="Y95" i="2"/>
  <c r="W96" i="2"/>
  <c r="X101" i="2"/>
  <c r="Y111" i="2"/>
  <c r="W112" i="2"/>
  <c r="W114" i="2"/>
  <c r="Y119" i="2"/>
  <c r="W120" i="2"/>
  <c r="Y128" i="2"/>
  <c r="W129" i="2"/>
  <c r="W131" i="2"/>
  <c r="W137" i="2"/>
  <c r="W14" i="2"/>
  <c r="W25" i="2"/>
  <c r="W35" i="2"/>
  <c r="W49" i="2"/>
  <c r="W64" i="2"/>
  <c r="W73" i="2"/>
  <c r="W93" i="2"/>
  <c r="W100" i="2"/>
  <c r="X110" i="2"/>
  <c r="W143" i="2"/>
  <c r="Y11" i="2"/>
  <c r="W12" i="2"/>
  <c r="Y15" i="2"/>
  <c r="W16" i="2"/>
  <c r="W18" i="2"/>
  <c r="W19" i="2"/>
  <c r="X27" i="2"/>
  <c r="Y29" i="2"/>
  <c r="Y31" i="2"/>
  <c r="Y32" i="2"/>
  <c r="Y36" i="2"/>
  <c r="Y52" i="2"/>
  <c r="Y53" i="2"/>
  <c r="W55" i="2"/>
  <c r="W66" i="2"/>
  <c r="X68" i="2"/>
  <c r="X69" i="2"/>
  <c r="X70" i="2"/>
  <c r="Y74" i="2"/>
  <c r="Y75" i="2"/>
  <c r="X77" i="2"/>
  <c r="X78" i="2"/>
  <c r="Y86" i="2"/>
  <c r="Y87" i="2"/>
  <c r="Y89" i="2"/>
  <c r="X97" i="2"/>
  <c r="W98" i="2"/>
  <c r="W99" i="2"/>
  <c r="X102" i="2"/>
  <c r="Y104" i="2"/>
  <c r="Y110" i="2"/>
  <c r="X113" i="2"/>
  <c r="X114" i="2"/>
  <c r="Y116" i="2"/>
  <c r="Y118" i="2"/>
  <c r="Y124" i="2"/>
  <c r="Y127" i="2"/>
  <c r="X130" i="2"/>
  <c r="X131" i="2"/>
  <c r="Y133" i="2"/>
  <c r="X140" i="2"/>
  <c r="X141" i="2"/>
  <c r="X142" i="2"/>
  <c r="F81" i="1"/>
  <c r="F121" i="1"/>
  <c r="H121" i="1"/>
  <c r="H134" i="1"/>
  <c r="H144" i="1"/>
  <c r="F134" i="1"/>
  <c r="H38" i="1"/>
  <c r="F58" i="1"/>
  <c r="H81" i="1"/>
  <c r="F106" i="1"/>
  <c r="H106" i="1"/>
  <c r="F144" i="1"/>
  <c r="F38" i="1"/>
  <c r="Y139" i="2"/>
  <c r="W139" i="2"/>
  <c r="Y140" i="2"/>
  <c r="Y141" i="2"/>
  <c r="X139" i="2"/>
  <c r="X143" i="2"/>
  <c r="X137" i="2"/>
  <c r="Y126" i="2"/>
  <c r="X128" i="2"/>
  <c r="X132" i="2"/>
  <c r="Y130" i="2"/>
  <c r="W126" i="2"/>
  <c r="X129" i="2"/>
  <c r="W130" i="2"/>
  <c r="X133" i="2"/>
  <c r="X124" i="2"/>
  <c r="X111" i="2"/>
  <c r="X115" i="2"/>
  <c r="X119" i="2"/>
  <c r="Y117" i="2"/>
  <c r="W109" i="2"/>
  <c r="X112" i="2"/>
  <c r="W113" i="2"/>
  <c r="X116" i="2"/>
  <c r="W117" i="2"/>
  <c r="X120" i="2"/>
  <c r="Y109" i="2"/>
  <c r="Y113" i="2"/>
  <c r="X95" i="2"/>
  <c r="X99" i="2"/>
  <c r="X103" i="2"/>
  <c r="X96" i="2"/>
  <c r="X100" i="2"/>
  <c r="W101" i="2"/>
  <c r="X104" i="2"/>
  <c r="Y93" i="2"/>
  <c r="Y97" i="2"/>
  <c r="Y101" i="2"/>
  <c r="Y84" i="2"/>
  <c r="Y85" i="2"/>
  <c r="X87" i="2"/>
  <c r="X91" i="2"/>
  <c r="Y88" i="2"/>
  <c r="Y77" i="2"/>
  <c r="X79" i="2"/>
  <c r="X63" i="2"/>
  <c r="X67" i="2"/>
  <c r="X71" i="2"/>
  <c r="X75" i="2"/>
  <c r="Y64" i="2"/>
  <c r="Y68" i="2"/>
  <c r="Y72" i="2"/>
  <c r="X61" i="2"/>
  <c r="Y50" i="2"/>
  <c r="Y54" i="2"/>
  <c r="Y51" i="2"/>
  <c r="Y55" i="2"/>
  <c r="X49" i="2"/>
  <c r="X53" i="2"/>
  <c r="X57" i="2"/>
  <c r="X45" i="2"/>
  <c r="X41" i="2"/>
  <c r="X36" i="2"/>
  <c r="X37" i="2"/>
  <c r="X28" i="2"/>
  <c r="X32" i="2"/>
  <c r="Y26" i="2"/>
  <c r="Y30" i="2"/>
  <c r="X25" i="2"/>
  <c r="X29" i="2"/>
  <c r="X33" i="2"/>
  <c r="X23" i="2"/>
  <c r="X15" i="2"/>
  <c r="X19" i="2"/>
  <c r="X16" i="2"/>
  <c r="W17" i="2"/>
  <c r="X20" i="2"/>
  <c r="Y17" i="2"/>
  <c r="X11" i="2"/>
  <c r="W9" i="2"/>
  <c r="X12" i="2"/>
  <c r="Y9" i="2"/>
  <c r="W138" i="2"/>
  <c r="Y125" i="2"/>
  <c r="X92" i="2"/>
  <c r="X76" i="2"/>
  <c r="W62" i="2"/>
  <c r="X8" i="2"/>
  <c r="W13" i="2"/>
  <c r="Y13" i="2"/>
  <c r="Y21" i="2"/>
  <c r="W21" i="2"/>
  <c r="W22" i="2"/>
  <c r="X24" i="2"/>
  <c r="W34" i="2"/>
  <c r="F146" i="1" l="1"/>
  <c r="H146" i="1"/>
  <c r="X21" i="2"/>
  <c r="Y24" i="2"/>
  <c r="X13" i="2"/>
  <c r="Y8" i="2"/>
  <c r="W76" i="2"/>
  <c r="W24" i="2"/>
  <c r="Y138" i="2"/>
  <c r="Y92" i="2"/>
  <c r="X125" i="2"/>
  <c r="Y62" i="2"/>
  <c r="X138" i="2"/>
  <c r="W125" i="2"/>
  <c r="W92" i="2"/>
  <c r="X62" i="2"/>
  <c r="Y76" i="2"/>
  <c r="Y34" i="2"/>
  <c r="Y22" i="2"/>
  <c r="X34" i="2"/>
  <c r="X22" i="2"/>
  <c r="W7" i="2"/>
  <c r="F7" i="2" l="1"/>
  <c r="Y7" i="2" l="1"/>
  <c r="X7" i="2"/>
  <c r="F124" i="2"/>
  <c r="F125" i="2"/>
  <c r="F126" i="2"/>
  <c r="F127" i="2"/>
  <c r="F128" i="2"/>
  <c r="F129" i="2"/>
  <c r="F130" i="2"/>
  <c r="F131" i="2"/>
  <c r="F132" i="2"/>
  <c r="F133" i="2"/>
  <c r="F137" i="2"/>
  <c r="F138" i="2"/>
  <c r="F139" i="2"/>
  <c r="F140" i="2"/>
  <c r="F141" i="2"/>
  <c r="F142" i="2"/>
  <c r="F143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79" i="2"/>
  <c r="F78" i="2"/>
  <c r="F77" i="2"/>
  <c r="F76" i="2"/>
  <c r="F75" i="2"/>
  <c r="F74" i="2"/>
  <c r="F73" i="2"/>
  <c r="F72" i="2"/>
  <c r="F71" i="2"/>
  <c r="F70" i="2"/>
  <c r="F69" i="2"/>
  <c r="F110" i="2"/>
  <c r="F111" i="2"/>
  <c r="F112" i="2"/>
  <c r="F113" i="2"/>
  <c r="F114" i="2"/>
  <c r="F115" i="2"/>
  <c r="F116" i="2"/>
  <c r="F117" i="2"/>
  <c r="F118" i="2"/>
  <c r="F119" i="2"/>
  <c r="F120" i="2"/>
  <c r="F109" i="2"/>
  <c r="F85" i="2"/>
  <c r="F86" i="2"/>
  <c r="F87" i="2"/>
  <c r="F88" i="2"/>
  <c r="F84" i="2"/>
  <c r="F62" i="2"/>
  <c r="F63" i="2"/>
  <c r="F64" i="2"/>
  <c r="F65" i="2"/>
  <c r="F66" i="2"/>
  <c r="F67" i="2"/>
  <c r="F68" i="2"/>
  <c r="F61" i="2"/>
  <c r="F50" i="2"/>
  <c r="F51" i="2"/>
  <c r="F52" i="2"/>
  <c r="F53" i="2"/>
  <c r="F54" i="2"/>
  <c r="F55" i="2"/>
  <c r="F56" i="2"/>
  <c r="F57" i="2"/>
  <c r="F49" i="2"/>
  <c r="F45" i="2"/>
  <c r="F46" i="2" s="1"/>
  <c r="F41" i="2"/>
  <c r="F42" i="2" s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44" i="2" l="1"/>
  <c r="F134" i="2"/>
  <c r="F106" i="2"/>
  <c r="F38" i="2"/>
  <c r="F58" i="2"/>
  <c r="F121" i="2"/>
  <c r="F81" i="2"/>
  <c r="F146" i="2" l="1"/>
</calcChain>
</file>

<file path=xl/sharedStrings.xml><?xml version="1.0" encoding="utf-8"?>
<sst xmlns="http://schemas.openxmlformats.org/spreadsheetml/2006/main" count="793" uniqueCount="204">
  <si>
    <t>Item</t>
  </si>
  <si>
    <t>Descrição</t>
  </si>
  <si>
    <t>Unidade de Medida</t>
  </si>
  <si>
    <t>Quantidade Total</t>
  </si>
  <si>
    <t>Valor Unitário</t>
  </si>
  <si>
    <t>Valor Total</t>
  </si>
  <si>
    <t>Cesta de Preços</t>
  </si>
  <si>
    <t>Avaliação de propostas inexequiveis e excessivamente elevados</t>
  </si>
  <si>
    <t>Método Matemático:
Media</t>
  </si>
  <si>
    <t>Preço 01</t>
  </si>
  <si>
    <t>Preço 02</t>
  </si>
  <si>
    <t>Preço 03</t>
  </si>
  <si>
    <t>Preço 04</t>
  </si>
  <si>
    <t>Média</t>
  </si>
  <si>
    <t>Desvio Padrão</t>
  </si>
  <si>
    <t>Coeficiente de Variação</t>
  </si>
  <si>
    <t>Limite Superior
(Média + Desvio Padrão)</t>
  </si>
  <si>
    <t>Limite Inferior
(Média - Desvio Padrão)</t>
  </si>
  <si>
    <t>Serviço Gráficos</t>
  </si>
  <si>
    <t>Banco de Preço</t>
  </si>
  <si>
    <t>Preço 05</t>
  </si>
  <si>
    <t>Preço 06</t>
  </si>
  <si>
    <t>Und</t>
  </si>
  <si>
    <t>Valor Total ARP</t>
  </si>
  <si>
    <t>Valor Total Grupo 02</t>
  </si>
  <si>
    <t>Valor Total Grupo 03</t>
  </si>
  <si>
    <t>Valor Total Grupo 04</t>
  </si>
  <si>
    <t>Valor Total Grupo 05</t>
  </si>
  <si>
    <t>Valor Total Grupo 06</t>
  </si>
  <si>
    <t>Valor Total Grupo 07</t>
  </si>
  <si>
    <t>Valor Total Grupo 08</t>
  </si>
  <si>
    <t>Valor Total Grupo 09</t>
  </si>
  <si>
    <t>Valor Total Global</t>
  </si>
  <si>
    <t>Valor Total Grupo 01</t>
  </si>
  <si>
    <t>Valor Total ARP Grupo 01</t>
  </si>
  <si>
    <t>Valor ARP Total Grupo 04</t>
  </si>
  <si>
    <t>Valor ARP Total Grupo 03</t>
  </si>
  <si>
    <t>Valor ARP Total Grupo 02</t>
  </si>
  <si>
    <t>Valor ARP Total Grupo 05</t>
  </si>
  <si>
    <t>Valor ARP Total Grupo 08</t>
  </si>
  <si>
    <t>Valor ARP Total Grupo 07</t>
  </si>
  <si>
    <t>Valor ARP Total Grupo 06</t>
  </si>
  <si>
    <t xml:space="preserve">Valor Global </t>
  </si>
  <si>
    <t>Preço 07</t>
  </si>
  <si>
    <t>Preço 08</t>
  </si>
  <si>
    <t>Processo N° 00002.001876/2025-10</t>
  </si>
  <si>
    <t>ARP N° 02/2023</t>
  </si>
  <si>
    <t>Apostila para cursos diversos; mioloimpresso em papel de gramaturamínima de 70g, 1x1 cor; capa econtracapa em papel couchê degramatura mínima de 240g, 4x0 cor;125 páginas; acabamento em espiral</t>
  </si>
  <si>
    <t>Apostila para cursos diversos; mioloimpresso em papel de gramaturamínima de 70g, 1x1 cor; capa econtracapa em papel couchê degramatura mínima de 240g, 4x0 cor;325 páginas; acabamento em espiral</t>
  </si>
  <si>
    <t>Banners de lona em front light,tamnaho 0,90 x 1,50 m, impressão empolicromia, acabamento com ilhós oudois bastões e corda, de acordo com ademanda do contratante.</t>
  </si>
  <si>
    <t>Grupo 01
Itens: 6, 14, 29, 33, 44, 59, 67, 71, 75, 80, 88, 90, 97, 100, 112, 113, 121, 127, 140, 145, 147, 159, 165, 171, 178,180, 185, 200, 204, 213, 223.</t>
  </si>
  <si>
    <t>Bloco de Anotações, formato 18; capaem 4 cores, papel couchê foscogramatura mínima de 120 g; miolo 20folhas em branco, papel com gramaturamínima de 75g</t>
  </si>
  <si>
    <t>Bloco em papel; capa em papel couchêcom gramatura mínima de 120g; mioloem papel com gramatura mínima 56g,1x0 cor, com 75 folhas, tamanho aprox.20x30cm (fechado), acabamento comcola ou grampo</t>
  </si>
  <si>
    <t>Capa para processo em papel degramatura mínima de 150g, na corbranca, rosa,
amarela ou azul; 1x0 cor; tamanhoaprox.
Exclusivo para ME e EPP</t>
  </si>
  <si>
    <t>Cartão de visita, Tamanho 5x10 cm, 4x4cor, couchê 300 g, laminação brilho oufosca, com verniz localizado.</t>
  </si>
  <si>
    <t>Cartaz em papel couche fosco oubrilho, gramatura mínima 0g, 4x0 cores,tamanho aprox. 30x45cm.</t>
  </si>
  <si>
    <t>Cartilha Colorida, capa em papelcouchê, gramatura mínima 90g, mioloem papel gramatura mínima 70g, 4x4cores, tamanho 20x30 (aberta),acabamento grampo canoa, 20 páginas.</t>
  </si>
  <si>
    <t>Cartilha Colorida, capa em papelcouchê, gramatura mínima 90g, mioloem papel
gramatura mínima 70g, 4x4 cores,tamanho 20x30 (aberta), acabamentogrampo canoa, 40 páginas</t>
  </si>
  <si>
    <t>Copia em off -set, 1x0 cor, tamanhoaprox. 20x30cm</t>
  </si>
  <si>
    <t>Crachá em papel couchê, gramaturamínima 180g, 4x4 cores, com cordão,tamanho aprox. 15x10 cm.</t>
  </si>
  <si>
    <t>Envelope em papel de gramaturamínima 75 g, 1x1 cor, tamanho aprox.24x34 cm.</t>
  </si>
  <si>
    <t>Envelope em papel de gramaturamínima 75 g, 4x4 cor, tamanho aprox.31x41 cm</t>
  </si>
  <si>
    <t>Folder em papel couchê, fosco oubrilho, gramatura mínima 120 g, 4x4cor, formato 8, tamanho aprox.21x31cm, com uma dobra.</t>
  </si>
  <si>
    <t>Folder em papel couchê, fosco oubrilho, gramatura mínima 120 g, 4x4 cor, formato 8, tamanho aprox.21x31cm, com duas dobras.</t>
  </si>
  <si>
    <t>Jornal ou Revista em papel gramaturamínima 75g, 1x1 cor, tamanho 30x45(aberto), 8 paginas, com grampo canoa.</t>
  </si>
  <si>
    <t>Jornal ou Revista em papel gramaturamínima 75g, 1x1 cor,tamanho 30x45(aberto), 24 paginas, com grampocanoa</t>
  </si>
  <si>
    <t>Livro com capa em papel couchê,supremo ou triplex, gramatura mínima250g, 4x0 cor; miolo em papelgramatura mínima 75g, 1x1 cor, comaté 250 páginas; acabamento lombadaquadrada, com laminação brilho oufosca; tamanho aprox. 20x30cm(fechado).
Exclusivo para ME e EPP.</t>
  </si>
  <si>
    <t>Livro com capa em papel couchê,supremo ou triplex, gramatura mínima250g, 4x0 cor; miolo em papelgramatura mínima 75g, 4x4 cor, comaté 150 páginas; acabamento lombadaquadrada, com laminação brilho oufosca; tamanho aprox. 20x30cm(fechado).</t>
  </si>
  <si>
    <t>Livro com capa em papel couchê,supremo ou triplex, gramatura mínima 250g, 4x0 cor; miolo em papelgramatura mínima 75g, 4x4 cor, comaté 400 páginas; acabamento lombadaquadrada, com laminação brilho oufosca; tamanho aprox. 20x30cm(fechado).</t>
  </si>
  <si>
    <t>Plotagem em Papel Tipo A0 - Colorido</t>
  </si>
  <si>
    <t>Plotagem em Papel Tipo A3 - preto ebranco.</t>
  </si>
  <si>
    <t>Revista com tamanho 21x30cm(fechado), sendo capa em papel couchêde gramatura mínima de 120g, 4x4cores; e miolo em papel couchê degramatura mínima de 90g, 4x4 cores;com 36 páginas e acabamento grampocanoa.</t>
  </si>
  <si>
    <t>Revista com tamanho 21x30cm(fechado), sendo capa em papel couchêde gramatura mínima de 120g, 4x4cores; e miolo em papel couchê degramatura mínima de 90g, 4x4 cores;com 64 páginas e acabamento grampocanoa.</t>
  </si>
  <si>
    <t>Serviços de Confecção de carimbosautomáticos L 20. Sugestão: especifi cartamanho. /Tamanhos: 14x38mm;</t>
  </si>
  <si>
    <t>Encadernações em espiral até 50folhas.</t>
  </si>
  <si>
    <t>Capa e contra-capa em papel couchêcom gramatura mínima 120g, 4x1cores, para caderneta de aluno,formato 18, tamanho aprox.15cmx21cm (fechado).
Exclusivo para ME e EPP.</t>
  </si>
  <si>
    <t>Capa e contra-capa em papel couchêcom gramatura mínima 120g, 4x0cores, para bloco de anotações oudiário de classes, formato 9, tamanhoaprox. 21cmx31cm (fechado).</t>
  </si>
  <si>
    <t>FILIPETA; impressão: em papel couchêbrilho 170g.4x4 cor; formatoaproximado: 100 x 210mm.
Exclusivo para ME e EPP</t>
  </si>
  <si>
    <t>Adesivo em papel A4, sem brilho.Papel:21 X 29,5 cm, com 180g. Impressão:4,0cores, com tiragem mínima naaquisição 500</t>
  </si>
  <si>
    <t>Grupo 02
Itens: 191,</t>
  </si>
  <si>
    <t>Encadernação à francesa (em capa dura).Entre 301 e 500 folhas</t>
  </si>
  <si>
    <t>Grupo 03
Item: 229,</t>
  </si>
  <si>
    <t>Medalha (ouro, prata, bronze), com áreadisponível para personalização, gravura deacordo com a necessidade da Secretaria.Material: Fundida com detalhes em altorelevo Diâmetro: 2 mm; Comprimento XAltura:5 cm x 56 mm</t>
  </si>
  <si>
    <t>Grupo 04
Itens: 120, 138, 153, 158, 177, 188, 195, 212, 222.</t>
  </si>
  <si>
    <t>Jornal ou Revista em papel gramaturamínima 75g, 4x4 cor, tamanho 30x45(aberto), 8 paginas, com grampo canoa.</t>
  </si>
  <si>
    <t>Livro com capa em papel couchê,supremo ou triplex, gramatura mínima250g, 4x0 cor; miolo em papelgramatura mínima 75g, 1x1 cor, com até400 páginas; acabamento lombadaquadrada, com laminação brilho oufosca; tamanho aprox. 15x21cm(fechado).</t>
  </si>
  <si>
    <t>Livro com capa em policromia, papelcouchê 230 g, fosco e miolo policromia,de 101 a 200 páginas, papel 75g.</t>
  </si>
  <si>
    <t>Pasta em papel supremo, couchê ouduplex; gramatura mínima de 250g; 4x0cores; com orelhas e sem laminação;formato 4 ou A3, tamanho aprox. 30x45(aberta)</t>
  </si>
  <si>
    <t>Revista com tamanho 21x30cm(fechado), sendo capa em papel couchêde gramatura mínima de 120g, 4x4cores; e miolo em papel couchê degramatura mínima de 90g, 4x4 cores;com 60 páginas e acabamento grampocanoa.</t>
  </si>
  <si>
    <t>Encadernações em espiral acima de 501folhas.</t>
  </si>
  <si>
    <t>Encadernações tipo brochura entre 301e 500 folhas.</t>
  </si>
  <si>
    <t>Camisa Para Divulgação: Material: MalhaPV com impressão silkscreen 4 cores.Camisas coloridas personalizadas comlayout colorido. Composição: tecido 67%poliéster e 33% viscose, espessurado Fio30.1. Formato: Gola redonda.Tamanhos: PP, P, M, G, GG, XGG - cortebásico. Serão necessárias diversasmatrizes diferentes.</t>
  </si>
  <si>
    <t>Adesivo em papel A4, sem brilho.Papel:19,5 X 23,3 cm, com 180g Impressão:4,0 cores, com tiragem mínima naaquisição 500</t>
  </si>
  <si>
    <t>Grupo 05
Itens: 9, 18, 25, 42, 73, 91, 98, 103, 115, 128, 142, 155, 163, 174, 190, 197, 207, 227, 228.</t>
  </si>
  <si>
    <t>Apostila para cursos diversos;miolo impresso em papel degramatura mínima de 70g, 1x1cor; capa e contracapa empapel couchê de gramaturamínima de 240g, 4x0 cor; 200páginas; acabamento emespiral.</t>
  </si>
  <si>
    <t>Apostila para cursos diversos;miolo impresso em papel degramatura mínima de 70g, 1x1cor; capa e contracapa empapel couchê de gramaturamínima de 240g, 4x0 cor; 425páginas; acabamento emespiral.</t>
  </si>
  <si>
    <t>Banner 1,90x80 de lona, comilhós.</t>
  </si>
  <si>
    <t>Bloco em papel; capa em papelcouchê com gramatura mínimade 120g; miolo em papel comgramatura mínima 56g, 1x0 cor,com 50 folhas, tamanho aprox.20x30cm (fechado),acabamento com cola ougrampo.</t>
  </si>
  <si>
    <t>Cartaz em papel couche foscoou brilho, gramatura mínima90g, 4x0 cores, tamanho aprox.46x64cm.</t>
  </si>
  <si>
    <t>Diário de classe, capa em papelgramatura mínima de 180g emiolo em papel de gramaturamínima de 75g, 1x1 cor, 9laminas, acabamento grampocanoa.</t>
  </si>
  <si>
    <t>Envelope em papel degramatura mínima 75 g, 4x4 cor,tamanho aprox. 24x34 cm..</t>
  </si>
  <si>
    <t>Envelope branco timbrado paraofício, Ap 75 g.</t>
  </si>
  <si>
    <t>Panfl eto em papel couchê,gramatura mínima 120 g, 4x4cores, tamanho aprox. 15x21cm.</t>
  </si>
  <si>
    <t>Jornal ou Revista em papelgramatura mínima 75g, 4x4cor,tamanho 30x45 (aberto), 24paginas, com grampo canoa.</t>
  </si>
  <si>
    <t>Livro com capa em papelcouchê, supremo ou triplex,gramatura mínima 250g, 4x0cor; miolo em papel gramaturamínima 75g, 4x4 cor, com até150 páginas; acabamentolombada quadrada, comlaminação brilho ou fosca;tamanho aprox. 15x21cm(fechado).</t>
  </si>
  <si>
    <t>Pasta em papel supremo,couchê ou duplex; gramaturamínima de 250g; 4x0 cores;com bolso e com laminação;formato 4 ou A3, tamanhoaprox. 30x45 (aberta).</t>
  </si>
  <si>
    <t>Plotagem em Papel Tipo A2 -Colorido</t>
  </si>
  <si>
    <t>Revista com tamanho 21x30cm(fechado), sendo capa em papelcouchê de gramatura mínimade 120g, 4x4 cores; e miolo empapel couchê de gramaturamínima de 90g, 4x4 cores; com48 páginas e acabamentogrampo canoa.</t>
  </si>
  <si>
    <t>Encadernação à francesa (emcapa dura) entre 101 e 300folhas.</t>
  </si>
  <si>
    <t>Porta banner - pedestal gatilhoporta banner - pedestal gatilhorápido 2 estágios - estrutura emalumínio, altura máxima1,80cm, altura mínima 0,96cm,área de base 20x20.</t>
  </si>
  <si>
    <t>Capa e contra-capa em papelãorígido, revestido em papelpercalux, para livro, em formato 9, tamanho aprox. 21cmx31cm(fechado). Exclusivo para ME eEPP</t>
  </si>
  <si>
    <t>Calendário, colorido, bloco com12 meses Exclusivo para ME eEPP.</t>
  </si>
  <si>
    <t>Troféu de participação,personalizado em materialacrílico cristal, com áreadisponível para personalização(impressão digital)Especifi caçãode tamanho: 22 X 0,8 cm</t>
  </si>
  <si>
    <t>Grupo 06
Itens: 7, 11, 24, 31, 38, 46, 49, 55, 65, 89, 102, 119, 141, 144, 157, 172, 186, 201, 202, 206, 225.</t>
  </si>
  <si>
    <t>Apostila para cursos diversos;miolo impresso em papel degramatura mínima de 70g, 1x1cor; capa e contracapa em papelcouchê de gramatura mínima de240g, 4x0 cor; 150 páginas;acabamento em espiral.Caneta metal brilhante com detalhe de papel reciclado. Personalização com a impressão do timbre e nome do evento,
escrita fina na cor azul.</t>
  </si>
  <si>
    <t>Apostila para cursos diversos;miolo impresso em papel degramatura mínima de 70g, 1x1 cor; capa e contracapa em papelcouchê de gramatura mínima de240g, 4x0 cor; 250 páginas;acabamento em espiral.Exclusivo para ME e EPP.</t>
  </si>
  <si>
    <t>Apostila para cursos diversos;miolo impresso em papel degramatura mínima de 70g, 1x1cor; capa e contracapa em papelcouchê de gramatura mínima de240g, 4x0 cor; 700 páginas;acabamento em espiral.</t>
  </si>
  <si>
    <t>Bloco controle de material 1x0cor, 50x2,15x21, papel off set g/cola</t>
  </si>
  <si>
    <t>Bloco em papel; capa em papelcouchê com gramaturamínimade 120g; miolo em papelcom gramatura mínima 70g, 4x0cor, com 75 folhas, tamanhoaprox. 15X20cm (fechado),acabamento com cola ougrampo.</t>
  </si>
  <si>
    <t>Bloco em papel; capa em papelcouchê com gramatura mínimade 120g; miolo em papel comgramatura mínima 56g, 1x0 cor,com 100 folhas, tamanho aprox.20x30cm (fechado), acabamentocom cola ou grampo. Exclusivopara ME e EPP</t>
  </si>
  <si>
    <t>Cadernos com capa dura, 10(dez) matérias, 200F, com espiral,200 mm x 275 mm.</t>
  </si>
  <si>
    <t>Capa de processo em Papel AP150g, 3x0 cor, tamanho 30x45cm (aberta). Exclusivo para ME eEPP.</t>
  </si>
  <si>
    <t>Cartão de visita em papelcouchê, gramatura mínima 210g,4x0 cor, tamanho aproximado5x10cm. Exclusivo para ME e EPP</t>
  </si>
  <si>
    <t>Copia em off -set, 4x0 cor,tamanho aprox. 20x30cm.</t>
  </si>
  <si>
    <t>Envelope Timbrado, 29 x 21,Impressão colorida.
Exclusivo para ME e EPP.</t>
  </si>
  <si>
    <t>Jornal ou Revista em papelgramatura mínima 75g, 1x1 cor,tamanho 30x45 (aberto), 4paginas, com grampo canoa.</t>
  </si>
  <si>
    <t>Livro com capa em papel couchê,supremo ou triplex, gramaturamínima 250g, 4x0 cor; miolo em papel gramatura mínima 75g,1x1 cor, com até 400 páginas;acabamento lombada quadrada,com laminação brilho ou fosca;tamanho aprox. 20x30cm(fechado).</t>
  </si>
  <si>
    <t>Livro com capa em papel couchê,supremo ou triplex, gramaturamínima 250g, 4x0 cor; miolo empapel gramatura mínima 75g,4x4 cor, com até 400 páginas;acabamento lombada quadrada,com laminação brilho ou fosca;tamanho aprox. 15x21cm(fechado).</t>
  </si>
  <si>
    <t>Pasta em papel supremo, couchêou duplex; gramatura mínima de250g; 4x0 cores; com orelhas ecom laminação; formato 4 ou A3,tamanho aprox. 30x45 (aberta)</t>
  </si>
  <si>
    <t>Revista com tamanho 21x30cm(fechado), sendo capa em papelcouchê de gramatura mínima de120g, 4x4 cores; e miolo empapel couchê de gramaturamínima de 90g, 4x4 cores; com40 páginas e acabamentogrampo canoa</t>
  </si>
  <si>
    <t>Encadernações em espiral entre101 e 300 folhas.</t>
  </si>
  <si>
    <t>Capa e contra-capa em papelcouchê ou supremo, gramaturamínima 240g, 4x0 cores, paralivro e agenda acadêmica,formato 18, tamanho aprox.15cmx21cm (fechado).
Exclusivo para ME e EPP</t>
  </si>
  <si>
    <t>Capa e contra-capa em papelãorígido, revestido em papelpercalux, para livro, em formato18, tamanho aprox.15cmx21cm(fechado).
Exclusivo para ME e EP.</t>
  </si>
  <si>
    <t>Capa e contra-capa em papelcouchê ou supremo, gramaturamínima 240g, 4x0 cores, paraapostila, livro e agendaacadêmica, formato 9, tamanhoaprox. 21cmx31cm (fechado).
Exclusivo para ME e EPP.</t>
  </si>
  <si>
    <t>Certifi cado, confecção defotolito, impressão eacabamento. Tipo de papel:Pérsico Tamanho: A4; Gramaturatotal aproximada: 180g;Dimensão: 21,0 (largura) x 29,7(altura) cm; Indicações deimpressão: jato de tinta (coranteou pigmentada)</t>
  </si>
  <si>
    <t>Grupo 07
Itens: 36, 41, 57, 81, 87, 131, 132, 152, 176, 196, 211, 231.</t>
  </si>
  <si>
    <t>Bloco em papel; capa em papelcouchê com gramatura mínima de120g; miolo em papel comgramatura mínima 70g, 4x0 cor,com 50 folhas, tamanho aprox.15X20cm (fechado), acabamentocom cola ou grampo.</t>
  </si>
  <si>
    <t>Bloco de Anotações: formato 8,capa 4 cores, papel couchê lisogramatura mínima 120 g, miolo 20folhas..</t>
  </si>
  <si>
    <t>Capa de processo em Papel AP180g, 3x0 cor, tamanho 30x45 cm(aberta).
Exclusivo para ME e EPP</t>
  </si>
  <si>
    <t>Cartilha Colorida, capa em papelcouchê, gramatura mínima 90g,miolo em papel gramatura mínima70g, 4x4 cores, tamanho 20x30(aberta), acabamento grampocanoa, 44 páginas</t>
  </si>
  <si>
    <t>Confecção de Informativo com 04(quatro) páginas, em papel AP- 75g com Impressão 4 x 4 cores,Medindo 32 x 48 cm (fechado).</t>
  </si>
  <si>
    <t>Jornal ou Revista em papelgramatura mínima 75g, 4x4 cor,tamanho 30x45 (aberto), 32paginas, com grampo canoa.</t>
  </si>
  <si>
    <t>Jornal ou Revista em papelgramatura mínima 75g, 4x4 cor,tamanho 30x45 (aberto), 36paginas, com grampo canoa.</t>
  </si>
  <si>
    <t>Livro com capa em policromia,papel couchê 230 g, fosco e miolopolicromia com até 100 páginas,papel 75g</t>
  </si>
  <si>
    <t>Revista com tamanho 21x30cm(fechado), sendo capa em papelcouchê de gramatura mínima de120g, 4x4 cores; e miolo em papelcouchê de gramatura mínima de90g, 4x4 cores; com 56 páginas eacabamento grampo canoa</t>
  </si>
  <si>
    <t>Encadernações tipo brochuraacima de 501 folhas</t>
  </si>
  <si>
    <t>Camisas Diversas: Material: Malhaalgodão penteado espessura doFio 30.1 com impressão silkscreen4 cores. Camisas de algodãopersonalizadas com layoutcolorido. Especifi cações Técnicas:Camisa 100 % algodão, fi o 30.1,com diversas cores conformesolicitação. Formato: Gola Polo.Impressão na frente e / ou nascostas. Área de impressão: mínima25x35 cm. Arte a ser enviada naépoca do evento conformenecessidades. Os tamanhos serãoinformados no momento de cadacontratação, quando a mesmajustifi cadamente se fi zernecessária, podendo sersolicitados os seguintes tamanhos:PP, P, M, G, GG e XGG.</t>
  </si>
  <si>
    <t>Livro com 400 páginas numeradasde 1 a 400, confeccionado empapel off set com gramaturamínima de 75g, cor, capa econtracapa, em papel couchê, degramatura mínima 240g,cor, comacabamento Ɵpo lombadaquadrada, com costura e reforçona lombada, tamanho 20x30 cm(fechado)
Exclusivo para ME e EPP.</t>
  </si>
  <si>
    <t>Grupo 08
Itens: 10, 13, 40, 52, 93, 118, 125, 133, 151, 181.</t>
  </si>
  <si>
    <t>Apostila para cursos diversos;miolo impresso em papel degramatura mínima de 70g, 1x1 cor;capa e contracapa em papelcouchê de gramatura mínima de240g, 4x0 cor; 225 páginas;acabamento em espiral.</t>
  </si>
  <si>
    <t>Apostila para cursos diversos;miolo impresso em papel degramatura mínima de 70g, 1x1 cor;capa e contracapa em papelcouchê de gramatura mínima de240g, 4x0 cor; 300 páginas;acabamento em espiral.</t>
  </si>
  <si>
    <t>Bloco em papel; capa em papelcouchê com gramatura mínima de120g; miolo em papel comgramatura mínima 70g, 4x0 cor,com 100 folhas, tamanho aprox.15X20cm (fechado), acabamentocom cola ou grampo.</t>
  </si>
  <si>
    <t>Caneta esferográfi ca escrita média,ponta com esfera de tungstênio,escrita uniforme (sem falhas),corpo em plástico branco eresistente à pressão normal àescrita, tinta na cor azul. .</t>
  </si>
  <si>
    <t>Envelope timbrado, 4x4 cores,tamanho aprox. 11x22cm.</t>
  </si>
  <si>
    <t>Jornal ou Revista em papelgramatura mínima 75g, 4x4 cor,tamanho 30x45 (aberto), 4paginas, com grampo canoa.</t>
  </si>
  <si>
    <t>Jornal ou Revista em papelgramatura mínima 75g, 4x4cor,tamanho 30x45 (aberto), 20paginas, com grampo canoa.</t>
  </si>
  <si>
    <t>Jornal ou Revista em papelgramatura mínima 75g, 1x1cor,tamanho 30x45 (aberto), 40paginas, com grampo canoa..</t>
  </si>
  <si>
    <t>Livro com 200 páginas numeradasde 1 a 100, confeccionado empapel com gramatura mínima de75g, 1x1 cor, capa em papelãorígido, revertido em papelPercalux, com encadernação tipolombada quadrada, com costura ereforço na lombada, na cor preta ,tamanho 15x21 cm (fechado).</t>
  </si>
  <si>
    <t>Cópia colorida A3 e Ofi cio II.</t>
  </si>
  <si>
    <t>Grupo 09
Itens: 12, 21, 56, 82, 96, 117, 166.</t>
  </si>
  <si>
    <t>Apostila para cursos diversos; mioloimpresso em papel de gramaturamínima de 70g, 1x1 cor; capa econtracapa em papel couchê degramatura mínima de 240g, 4x0cor; 275 páginas; acabamento emespiral</t>
  </si>
  <si>
    <t>Apostila para cursos diversos; mioloimpresso em papel de gramaturamínima de 70g, 1x1 cor; capa econtracapa em papel couchê degramatura mínima de 240g, 4x0cor; 500 páginas; acabamento emespiral.</t>
  </si>
  <si>
    <t>Capa de processo em Papel AP180g, 2x0 cor, tamanho 30x45 cm(aberta).</t>
  </si>
  <si>
    <t>Cartilha Colorida, capa em papelcouchê, gramatura mínima 90g,miolo em papel gramatura mínima70g, 4x4 cores,tamanho 20x20(aberta), acabamento grampocanoa, 20 páginas.</t>
  </si>
  <si>
    <t>Envelope em papel AP 75 g, 4x4cor, timbrado, tamanho 15x30 cm.
Exclusivo para ME e EPP.</t>
  </si>
  <si>
    <t>Impressão digital / impressão emBraile, A4.</t>
  </si>
  <si>
    <t>Plotagem em Papel Tipo A3Coloridas.</t>
  </si>
  <si>
    <t>Grupo 03
Item: 229</t>
  </si>
  <si>
    <t>Notas Fiscais</t>
  </si>
  <si>
    <t>Pesquisa iniciada de 24/04/2025</t>
  </si>
  <si>
    <t>Certificado, confecção defotolito, impressão eacabamento. Tipo de papel:Pérsico Tamanho: A4; Gramaturatotal aproximada: 180g;Dimensão: 21,0 (largura) x 29,7(altura) cm; Indicações deimpressão: jato de tinta (coranteou pigmentada)</t>
  </si>
  <si>
    <t>Apostila para cursos diversos; miol oimpresso em papel de gramaturamínima de 70g, 1x1 cor; capa econtracapa em papel couchê degramatura mínima de 240g, 4x0 cor;325 páginas; acabamento em espiral</t>
  </si>
  <si>
    <t>Apostila para cursos diversos; miolo impresso em papel de gramaturamínima de 70g, 1x1 cor; capa econtracapa em papel couchê degramatura mínima de 240g, 4x0 cor;125 páginas; acabamento em espiral</t>
  </si>
  <si>
    <t>Folder em papel couchê, fosco ou brilho, gramatura mínima 120 g, 4x4 cor, formato 8, tamanho aprox.21x31cm, com duas dobras.</t>
  </si>
  <si>
    <t>Folder em papel couchê, fosco ou brilho, gramatura mínima 120 g, 4x4cor, formato 8, tamanho aprox.21x31cm, com uma dobra.</t>
  </si>
  <si>
    <t>Envelope em papel de gramatura mínima 75 g, 4x4 cor, tamanho aprox.31x41 cm</t>
  </si>
  <si>
    <t>Envelope em papel de gramatura mínima 75 g, 1x1 cor, tamanho aprox.24x34 cm.</t>
  </si>
  <si>
    <t>Crachá em papel couchê, gramatura mínima 180g, 4x4 cores, com cordão,tamanho aprox. 15x10 cm.</t>
  </si>
  <si>
    <t>Serviços de Confecção de carimbos automáticos L 20. Sugestão: especifi cartamanho. /Tamanhos: 14x38mm;</t>
  </si>
  <si>
    <t>Panfleto em papel couchê,gramatura mínima 120 g, 4x4cores, tamanho aprox. 15x21cm.</t>
  </si>
  <si>
    <t>Encadernações tipo brochura acima de 501 folhas</t>
  </si>
  <si>
    <t>FILIPETA; impressão: em papel couchê brilho 170g.4x4 cor; formato aproximado: 100 x 210mm.
Exclusivo para ME e EPP</t>
  </si>
  <si>
    <t>Preço 09</t>
  </si>
  <si>
    <t>Preço 10</t>
  </si>
  <si>
    <t>PNCP</t>
  </si>
  <si>
    <t>Fornecedor - MK Gráfica</t>
  </si>
  <si>
    <t>Jornal ou Revista em papel gramaturamínima 75g, 1x1 cor,tamanho 30x45(aberto), 08 paginas, com grampocanoa</t>
  </si>
  <si>
    <t>Contratos similares - Empresas vencedoras com Outros entes públicos</t>
  </si>
  <si>
    <t>Contratos similares - Empresas vencedoras com outras Empresas privadas</t>
  </si>
  <si>
    <t xml:space="preserve">Fornecedor The Brindes -Invista </t>
  </si>
  <si>
    <t xml:space="preserve">Grupo 01
</t>
  </si>
  <si>
    <t>Grupo 02</t>
  </si>
  <si>
    <t>Grupo 03</t>
  </si>
  <si>
    <t>Grupo 04</t>
  </si>
  <si>
    <t xml:space="preserve">Grupo 05
</t>
  </si>
  <si>
    <t xml:space="preserve">Grupo 06
</t>
  </si>
  <si>
    <t xml:space="preserve">Grupo 07
</t>
  </si>
  <si>
    <t xml:space="preserve">Grupo 08
</t>
  </si>
  <si>
    <t xml:space="preserve">Grupo 09
</t>
  </si>
  <si>
    <t>Amarelo:</t>
  </si>
  <si>
    <t>Vermelho:</t>
  </si>
  <si>
    <t>Leganda:</t>
  </si>
  <si>
    <t>Valores desconsiderados por ser excessivamente elevado ou inexequível</t>
  </si>
  <si>
    <t>Valores da Ata superiores a média atual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</si>
</sst>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5" borderId="1" xfId="2" applyFont="1" applyFill="1" applyBorder="1" applyAlignment="1">
      <alignment horizontal="center" vertical="center"/>
    </xf>
    <xf numFmtId="8" fontId="0" fillId="6" borderId="1" xfId="0" applyNumberFormat="1" applyFill="1" applyBorder="1" applyAlignment="1">
      <alignment horizontal="center" vertical="center"/>
    </xf>
    <xf numFmtId="44" fontId="0" fillId="6" borderId="1" xfId="2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1" xfId="0" applyNumberForma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/>
    <xf numFmtId="44" fontId="0" fillId="0" borderId="1" xfId="2" applyFont="1" applyBorder="1" applyAlignment="1">
      <alignment vertical="center"/>
    </xf>
    <xf numFmtId="9" fontId="0" fillId="5" borderId="1" xfId="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7" borderId="1" xfId="2" applyFont="1" applyFill="1" applyBorder="1" applyAlignment="1">
      <alignment horizontal="center" vertical="center"/>
    </xf>
    <xf numFmtId="0" fontId="0" fillId="7" borderId="0" xfId="0" applyFill="1"/>
    <xf numFmtId="44" fontId="0" fillId="0" borderId="2" xfId="2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165" fontId="0" fillId="7" borderId="1" xfId="2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5" xfId="2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4" fontId="0" fillId="7" borderId="8" xfId="2" applyFont="1" applyFill="1" applyBorder="1" applyAlignment="1">
      <alignment horizontal="center" vertical="center"/>
    </xf>
    <xf numFmtId="44" fontId="0" fillId="0" borderId="0" xfId="2" applyFont="1" applyAlignment="1">
      <alignment vertical="center"/>
    </xf>
    <xf numFmtId="44" fontId="0" fillId="0" borderId="8" xfId="2" applyFont="1" applyFill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44" fontId="0" fillId="8" borderId="1" xfId="2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/>
    <xf numFmtId="44" fontId="0" fillId="0" borderId="1" xfId="0" applyNumberFormat="1" applyBorder="1"/>
    <xf numFmtId="0" fontId="0" fillId="8" borderId="1" xfId="0" applyFill="1" applyBorder="1"/>
    <xf numFmtId="0" fontId="0" fillId="9" borderId="1" xfId="0" applyFill="1" applyBorder="1"/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0" fillId="0" borderId="2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44" fontId="0" fillId="0" borderId="3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4" xfId="0" applyFill="1" applyBorder="1"/>
    <xf numFmtId="0" fontId="0" fillId="7" borderId="3" xfId="0" applyFill="1" applyBorder="1"/>
    <xf numFmtId="0" fontId="0" fillId="7" borderId="2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7" borderId="1" xfId="0" applyFill="1" applyBorder="1"/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</cellXfs>
  <cellStyles count="4">
    <cellStyle name="Moeda" xfId="2" builtinId="4"/>
    <cellStyle name="Moeda 2" xfId="1" xr:uid="{E3D564DE-B317-4E83-8F58-C823EB89A3E2}"/>
    <cellStyle name="Normal" xfId="0" builtinId="0"/>
    <cellStyle name="Porcentagem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0</xdr:row>
      <xdr:rowOff>2974</xdr:rowOff>
    </xdr:from>
    <xdr:to>
      <xdr:col>1</xdr:col>
      <xdr:colOff>644861</xdr:colOff>
      <xdr:row>0</xdr:row>
      <xdr:rowOff>522927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D9587F-EA27-42D2-AC86-9A769689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272" y="2974"/>
          <a:ext cx="1189685" cy="519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1035327</xdr:colOff>
      <xdr:row>0</xdr:row>
      <xdr:rowOff>2484</xdr:rowOff>
    </xdr:from>
    <xdr:to>
      <xdr:col>7</xdr:col>
      <xdr:colOff>108975</xdr:colOff>
      <xdr:row>0</xdr:row>
      <xdr:rowOff>534790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5506EE-29E4-4EDA-8C78-786CFE12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70544" y="2484"/>
          <a:ext cx="1225826" cy="532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69272</xdr:colOff>
      <xdr:row>0</xdr:row>
      <xdr:rowOff>11257</xdr:rowOff>
    </xdr:from>
    <xdr:to>
      <xdr:col>1</xdr:col>
      <xdr:colOff>836714</xdr:colOff>
      <xdr:row>1</xdr:row>
      <xdr:rowOff>20782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57D7AA-629D-4EF9-B29E-D2C48A7B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272" y="11257"/>
          <a:ext cx="13811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19050</xdr:rowOff>
    </xdr:from>
    <xdr:to>
      <xdr:col>7</xdr:col>
      <xdr:colOff>622524</xdr:colOff>
      <xdr:row>1</xdr:row>
      <xdr:rowOff>28575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03AB80A-BB9C-4656-9AA4-8859787B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622000" y="19050"/>
          <a:ext cx="137976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0</xdr:row>
      <xdr:rowOff>11257</xdr:rowOff>
    </xdr:from>
    <xdr:to>
      <xdr:col>1</xdr:col>
      <xdr:colOff>754205</xdr:colOff>
      <xdr:row>0</xdr:row>
      <xdr:rowOff>582757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7FC4A1-989D-4105-9FAC-D2889895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272" y="11257"/>
          <a:ext cx="137766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742950</xdr:colOff>
      <xdr:row>0</xdr:row>
      <xdr:rowOff>19050</xdr:rowOff>
    </xdr:from>
    <xdr:to>
      <xdr:col>26</xdr:col>
      <xdr:colOff>379636</xdr:colOff>
      <xdr:row>0</xdr:row>
      <xdr:rowOff>590550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E7DA40C-76E7-4C2E-8EA2-B254BF72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526000" y="19050"/>
          <a:ext cx="13811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2975</xdr:rowOff>
    </xdr:from>
    <xdr:to>
      <xdr:col>1</xdr:col>
      <xdr:colOff>470452</xdr:colOff>
      <xdr:row>0</xdr:row>
      <xdr:rowOff>476251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E9DC96-B490-4547-B7F7-033E9975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273" y="2975"/>
          <a:ext cx="715504" cy="473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600075</xdr:colOff>
      <xdr:row>0</xdr:row>
      <xdr:rowOff>40584</xdr:rowOff>
    </xdr:from>
    <xdr:to>
      <xdr:col>3</xdr:col>
      <xdr:colOff>628178</xdr:colOff>
      <xdr:row>0</xdr:row>
      <xdr:rowOff>504825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ABA20C-5383-4B62-9C09-6B767D77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7600" y="40584"/>
          <a:ext cx="713903" cy="464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"/>
  <sheetViews>
    <sheetView topLeftCell="A130" zoomScale="40" zoomScaleNormal="40" workbookViewId="0">
      <selection activeCell="A149" sqref="A149"/>
    </sheetView>
  </sheetViews>
  <sheetFormatPr defaultRowHeight="15" x14ac:dyDescent="0.25"/>
  <cols>
    <col min="2" max="2" width="45.5703125" customWidth="1"/>
    <col min="4" max="4" width="11.140625" customWidth="1"/>
    <col min="5" max="5" width="13.7109375" customWidth="1"/>
    <col min="6" max="6" width="20.7109375" bestFit="1" customWidth="1"/>
    <col min="7" max="7" width="11.5703125" bestFit="1" customWidth="1"/>
    <col min="8" max="8" width="22.5703125" customWidth="1"/>
  </cols>
  <sheetData>
    <row r="1" spans="1:8" ht="48.75" customHeight="1" x14ac:dyDescent="0.25">
      <c r="A1" s="46" t="s">
        <v>45</v>
      </c>
      <c r="B1" s="46"/>
      <c r="C1" s="46"/>
      <c r="D1" s="46"/>
      <c r="E1" s="46"/>
      <c r="F1" s="46"/>
      <c r="G1" s="46"/>
      <c r="H1" s="46"/>
    </row>
    <row r="2" spans="1:8" x14ac:dyDescent="0.25">
      <c r="A2" s="47" t="s">
        <v>18</v>
      </c>
      <c r="B2" s="47"/>
      <c r="C2" s="47"/>
      <c r="D2" s="47"/>
      <c r="E2" s="47"/>
      <c r="F2" s="47"/>
      <c r="G2" s="47"/>
      <c r="H2" s="47"/>
    </row>
    <row r="3" spans="1:8" ht="15" customHeight="1" x14ac:dyDescent="0.25">
      <c r="A3" s="52" t="s">
        <v>0</v>
      </c>
      <c r="B3" s="52" t="s">
        <v>1</v>
      </c>
      <c r="C3" s="52" t="s">
        <v>2</v>
      </c>
      <c r="D3" s="53" t="s">
        <v>3</v>
      </c>
      <c r="E3" s="54" t="s">
        <v>46</v>
      </c>
      <c r="F3" s="54"/>
      <c r="G3" s="50" t="s">
        <v>8</v>
      </c>
      <c r="H3" s="50"/>
    </row>
    <row r="4" spans="1:8" ht="62.25" customHeight="1" x14ac:dyDescent="0.25">
      <c r="A4" s="52"/>
      <c r="B4" s="52"/>
      <c r="C4" s="52"/>
      <c r="D4" s="53"/>
      <c r="E4" s="54"/>
      <c r="F4" s="54"/>
      <c r="G4" s="50"/>
      <c r="H4" s="50"/>
    </row>
    <row r="5" spans="1:8" ht="24.75" customHeight="1" x14ac:dyDescent="0.25">
      <c r="A5" s="52"/>
      <c r="B5" s="52"/>
      <c r="C5" s="52"/>
      <c r="D5" s="53"/>
      <c r="E5" s="10" t="s">
        <v>4</v>
      </c>
      <c r="F5" s="10" t="s">
        <v>5</v>
      </c>
      <c r="G5" s="5" t="s">
        <v>4</v>
      </c>
      <c r="H5" s="5" t="s">
        <v>5</v>
      </c>
    </row>
    <row r="6" spans="1:8" ht="33.75" customHeight="1" x14ac:dyDescent="0.25">
      <c r="A6" s="49" t="s">
        <v>50</v>
      </c>
      <c r="B6" s="49"/>
      <c r="C6" s="49"/>
      <c r="D6" s="49"/>
      <c r="E6" s="49"/>
      <c r="F6" s="49"/>
      <c r="G6" s="49"/>
      <c r="H6" s="49"/>
    </row>
    <row r="7" spans="1:8" ht="75" x14ac:dyDescent="0.25">
      <c r="A7" s="37">
        <v>6</v>
      </c>
      <c r="B7" s="3" t="s">
        <v>172</v>
      </c>
      <c r="C7" s="1" t="s">
        <v>22</v>
      </c>
      <c r="D7" s="1">
        <v>45425</v>
      </c>
      <c r="E7" s="9">
        <v>16.45</v>
      </c>
      <c r="F7" s="9">
        <f>PRODUCT(D7,E7)</f>
        <v>747241.25</v>
      </c>
      <c r="G7" s="6">
        <v>22.53</v>
      </c>
      <c r="H7" s="6">
        <f t="shared" ref="H7:H37" si="0">G7*D7</f>
        <v>1023425.25</v>
      </c>
    </row>
    <row r="8" spans="1:8" ht="75" x14ac:dyDescent="0.25">
      <c r="A8" s="37">
        <v>14</v>
      </c>
      <c r="B8" s="3" t="s">
        <v>171</v>
      </c>
      <c r="C8" s="1" t="s">
        <v>22</v>
      </c>
      <c r="D8" s="1">
        <v>2125</v>
      </c>
      <c r="E8" s="9">
        <v>28.17</v>
      </c>
      <c r="F8" s="9">
        <f t="shared" ref="F8:F37" si="1">PRODUCT(D8,E8)</f>
        <v>59861.25</v>
      </c>
      <c r="G8" s="6">
        <v>23.5</v>
      </c>
      <c r="H8" s="6">
        <f t="shared" si="0"/>
        <v>49937.5</v>
      </c>
    </row>
    <row r="9" spans="1:8" ht="60" x14ac:dyDescent="0.25">
      <c r="A9" s="37">
        <v>29</v>
      </c>
      <c r="B9" s="3" t="s">
        <v>49</v>
      </c>
      <c r="C9" s="1" t="s">
        <v>22</v>
      </c>
      <c r="D9" s="1">
        <v>5096</v>
      </c>
      <c r="E9" s="9">
        <v>69.650000000000006</v>
      </c>
      <c r="F9" s="9">
        <f t="shared" si="1"/>
        <v>354936.4</v>
      </c>
      <c r="G9" s="6">
        <v>82.24</v>
      </c>
      <c r="H9" s="6">
        <f t="shared" si="0"/>
        <v>419095.03999999998</v>
      </c>
    </row>
    <row r="10" spans="1:8" ht="60" x14ac:dyDescent="0.25">
      <c r="A10" s="37">
        <v>33</v>
      </c>
      <c r="B10" s="3" t="s">
        <v>51</v>
      </c>
      <c r="C10" s="1" t="s">
        <v>22</v>
      </c>
      <c r="D10" s="1">
        <v>16593</v>
      </c>
      <c r="E10" s="9">
        <v>11.6</v>
      </c>
      <c r="F10" s="9">
        <f t="shared" si="1"/>
        <v>192478.8</v>
      </c>
      <c r="G10" s="6">
        <v>13.56</v>
      </c>
      <c r="H10" s="6">
        <f t="shared" si="0"/>
        <v>225001.08000000002</v>
      </c>
    </row>
    <row r="11" spans="1:8" ht="75" x14ac:dyDescent="0.25">
      <c r="A11" s="37">
        <v>44</v>
      </c>
      <c r="B11" s="3" t="s">
        <v>52</v>
      </c>
      <c r="C11" s="1" t="s">
        <v>22</v>
      </c>
      <c r="D11" s="1">
        <v>10350</v>
      </c>
      <c r="E11" s="9">
        <v>11.37</v>
      </c>
      <c r="F11" s="9">
        <f t="shared" si="1"/>
        <v>117679.49999999999</v>
      </c>
      <c r="G11" s="6">
        <v>14.26</v>
      </c>
      <c r="H11" s="6">
        <f t="shared" si="0"/>
        <v>147591</v>
      </c>
    </row>
    <row r="12" spans="1:8" ht="60" x14ac:dyDescent="0.25">
      <c r="A12" s="37">
        <v>59</v>
      </c>
      <c r="B12" s="3" t="s">
        <v>53</v>
      </c>
      <c r="C12" s="1" t="s">
        <v>22</v>
      </c>
      <c r="D12" s="1">
        <v>21975</v>
      </c>
      <c r="E12" s="9">
        <v>1.79</v>
      </c>
      <c r="F12" s="9">
        <f t="shared" si="1"/>
        <v>39335.25</v>
      </c>
      <c r="G12" s="6">
        <v>2.0099999999999998</v>
      </c>
      <c r="H12" s="6">
        <f t="shared" si="0"/>
        <v>44169.749999999993</v>
      </c>
    </row>
    <row r="13" spans="1:8" ht="45" x14ac:dyDescent="0.25">
      <c r="A13" s="37">
        <v>67</v>
      </c>
      <c r="B13" s="3" t="s">
        <v>54</v>
      </c>
      <c r="C13" s="1" t="s">
        <v>22</v>
      </c>
      <c r="D13" s="1">
        <v>117250</v>
      </c>
      <c r="E13" s="9">
        <v>0.51</v>
      </c>
      <c r="F13" s="9">
        <f t="shared" si="1"/>
        <v>59797.5</v>
      </c>
      <c r="G13" s="6">
        <v>0.44</v>
      </c>
      <c r="H13" s="6">
        <f t="shared" si="0"/>
        <v>51590</v>
      </c>
    </row>
    <row r="14" spans="1:8" ht="58.5" customHeight="1" x14ac:dyDescent="0.25">
      <c r="A14" s="37">
        <v>71</v>
      </c>
      <c r="B14" s="3" t="s">
        <v>55</v>
      </c>
      <c r="C14" s="1" t="s">
        <v>22</v>
      </c>
      <c r="D14" s="1">
        <v>173800</v>
      </c>
      <c r="E14" s="9">
        <v>0.93</v>
      </c>
      <c r="F14" s="9">
        <f t="shared" si="1"/>
        <v>161634</v>
      </c>
      <c r="G14" s="6">
        <v>1.38</v>
      </c>
      <c r="H14" s="6">
        <f t="shared" si="0"/>
        <v>239843.99999999997</v>
      </c>
    </row>
    <row r="15" spans="1:8" ht="60" x14ac:dyDescent="0.25">
      <c r="A15" s="37">
        <v>75</v>
      </c>
      <c r="B15" s="3" t="s">
        <v>56</v>
      </c>
      <c r="C15" s="1" t="s">
        <v>22</v>
      </c>
      <c r="D15" s="1">
        <v>160925</v>
      </c>
      <c r="E15" s="9">
        <v>5.07</v>
      </c>
      <c r="F15" s="9">
        <f t="shared" si="1"/>
        <v>815889.75</v>
      </c>
      <c r="G15" s="6">
        <v>6.52</v>
      </c>
      <c r="H15" s="6">
        <f t="shared" si="0"/>
        <v>1049231</v>
      </c>
    </row>
    <row r="16" spans="1:8" ht="60" x14ac:dyDescent="0.25">
      <c r="A16" s="1">
        <v>80</v>
      </c>
      <c r="B16" s="3" t="s">
        <v>57</v>
      </c>
      <c r="C16" s="1" t="s">
        <v>22</v>
      </c>
      <c r="D16" s="1">
        <v>129075</v>
      </c>
      <c r="E16" s="11">
        <v>9.64</v>
      </c>
      <c r="F16" s="9">
        <f t="shared" si="1"/>
        <v>1244283</v>
      </c>
      <c r="G16" s="6">
        <v>10.62</v>
      </c>
      <c r="H16" s="6">
        <f t="shared" si="0"/>
        <v>1370776.5</v>
      </c>
    </row>
    <row r="17" spans="1:8" ht="30" x14ac:dyDescent="0.25">
      <c r="A17" s="1">
        <v>88</v>
      </c>
      <c r="B17" s="3" t="s">
        <v>58</v>
      </c>
      <c r="C17" s="1" t="s">
        <v>22</v>
      </c>
      <c r="D17" s="1">
        <v>345550</v>
      </c>
      <c r="E17" s="11">
        <v>0.57999999999999996</v>
      </c>
      <c r="F17" s="9">
        <f t="shared" si="1"/>
        <v>200419</v>
      </c>
      <c r="G17" s="6">
        <v>0.53</v>
      </c>
      <c r="H17" s="6">
        <f t="shared" si="0"/>
        <v>183141.5</v>
      </c>
    </row>
    <row r="18" spans="1:8" ht="43.5" customHeight="1" x14ac:dyDescent="0.25">
      <c r="A18" s="1">
        <v>90</v>
      </c>
      <c r="B18" s="3" t="s">
        <v>177</v>
      </c>
      <c r="C18" s="1" t="s">
        <v>22</v>
      </c>
      <c r="D18" s="1">
        <v>203475</v>
      </c>
      <c r="E18" s="11">
        <v>1.42</v>
      </c>
      <c r="F18" s="9">
        <f t="shared" si="1"/>
        <v>288934.5</v>
      </c>
      <c r="G18" s="6">
        <v>2.29</v>
      </c>
      <c r="H18" s="6">
        <f t="shared" si="0"/>
        <v>465957.75</v>
      </c>
    </row>
    <row r="19" spans="1:8" ht="30" x14ac:dyDescent="0.25">
      <c r="A19" s="37">
        <v>97</v>
      </c>
      <c r="B19" s="3" t="s">
        <v>176</v>
      </c>
      <c r="C19" s="1" t="s">
        <v>22</v>
      </c>
      <c r="D19" s="1">
        <v>69075</v>
      </c>
      <c r="E19" s="11">
        <v>1.35</v>
      </c>
      <c r="F19" s="9">
        <f t="shared" si="1"/>
        <v>93251.25</v>
      </c>
      <c r="G19" s="6">
        <v>1.1599999999999999</v>
      </c>
      <c r="H19" s="6">
        <f t="shared" si="0"/>
        <v>80127</v>
      </c>
    </row>
    <row r="20" spans="1:8" ht="30" x14ac:dyDescent="0.25">
      <c r="A20" s="37">
        <v>100</v>
      </c>
      <c r="B20" s="3" t="s">
        <v>175</v>
      </c>
      <c r="C20" s="1" t="s">
        <v>22</v>
      </c>
      <c r="D20" s="1">
        <v>72950</v>
      </c>
      <c r="E20" s="11">
        <v>1.9</v>
      </c>
      <c r="F20" s="9">
        <f t="shared" si="1"/>
        <v>138605</v>
      </c>
      <c r="G20" s="6">
        <v>2.0099999999999998</v>
      </c>
      <c r="H20" s="6">
        <f t="shared" si="0"/>
        <v>146629.49999999997</v>
      </c>
    </row>
    <row r="21" spans="1:8" ht="45" x14ac:dyDescent="0.25">
      <c r="A21" s="37">
        <v>112</v>
      </c>
      <c r="B21" s="3" t="s">
        <v>174</v>
      </c>
      <c r="C21" s="1" t="s">
        <v>22</v>
      </c>
      <c r="D21" s="1">
        <v>418700</v>
      </c>
      <c r="E21" s="11">
        <v>0.57999999999999996</v>
      </c>
      <c r="F21" s="9">
        <f t="shared" si="1"/>
        <v>242845.99999999997</v>
      </c>
      <c r="G21" s="6">
        <v>0.56000000000000005</v>
      </c>
      <c r="H21" s="6">
        <f t="shared" si="0"/>
        <v>234472.00000000003</v>
      </c>
    </row>
    <row r="22" spans="1:8" ht="45" x14ac:dyDescent="0.25">
      <c r="A22" s="37">
        <v>113</v>
      </c>
      <c r="B22" s="3" t="s">
        <v>173</v>
      </c>
      <c r="C22" s="1" t="s">
        <v>22</v>
      </c>
      <c r="D22" s="1">
        <v>648250</v>
      </c>
      <c r="E22" s="11">
        <v>0.59</v>
      </c>
      <c r="F22" s="9">
        <f t="shared" si="1"/>
        <v>382467.5</v>
      </c>
      <c r="G22" s="6">
        <v>0.56000000000000005</v>
      </c>
      <c r="H22" s="6">
        <f t="shared" si="0"/>
        <v>363020.00000000006</v>
      </c>
    </row>
    <row r="23" spans="1:8" ht="45" x14ac:dyDescent="0.25">
      <c r="A23" s="37">
        <v>121</v>
      </c>
      <c r="B23" s="3" t="s">
        <v>186</v>
      </c>
      <c r="C23" s="1" t="s">
        <v>22</v>
      </c>
      <c r="D23" s="1">
        <v>126075</v>
      </c>
      <c r="E23" s="11">
        <v>4.95</v>
      </c>
      <c r="F23" s="9">
        <f t="shared" si="1"/>
        <v>624071.25</v>
      </c>
      <c r="G23" s="6">
        <v>5.88</v>
      </c>
      <c r="H23" s="6">
        <f t="shared" si="0"/>
        <v>741321</v>
      </c>
    </row>
    <row r="24" spans="1:8" ht="45" x14ac:dyDescent="0.25">
      <c r="A24" s="37">
        <v>127</v>
      </c>
      <c r="B24" s="3" t="s">
        <v>65</v>
      </c>
      <c r="C24" s="1" t="s">
        <v>22</v>
      </c>
      <c r="D24" s="1">
        <v>261225</v>
      </c>
      <c r="E24" s="11">
        <v>8.0299999999999994</v>
      </c>
      <c r="F24" s="9">
        <f t="shared" si="1"/>
        <v>2097636.75</v>
      </c>
      <c r="G24" s="6">
        <v>5.26</v>
      </c>
      <c r="H24" s="6">
        <f t="shared" si="0"/>
        <v>1374043.5</v>
      </c>
    </row>
    <row r="25" spans="1:8" ht="105" x14ac:dyDescent="0.25">
      <c r="A25" s="37">
        <v>140</v>
      </c>
      <c r="B25" s="3" t="s">
        <v>66</v>
      </c>
      <c r="C25" s="1" t="s">
        <v>22</v>
      </c>
      <c r="D25" s="1">
        <v>1760</v>
      </c>
      <c r="E25" s="11">
        <v>31.32</v>
      </c>
      <c r="F25" s="9">
        <f t="shared" si="1"/>
        <v>55123.199999999997</v>
      </c>
      <c r="G25" s="6">
        <v>34.11</v>
      </c>
      <c r="H25" s="6">
        <f t="shared" si="0"/>
        <v>60033.599999999999</v>
      </c>
    </row>
    <row r="26" spans="1:8" ht="90" x14ac:dyDescent="0.25">
      <c r="A26" s="1">
        <v>145</v>
      </c>
      <c r="B26" s="3" t="s">
        <v>67</v>
      </c>
      <c r="C26" s="1" t="s">
        <v>22</v>
      </c>
      <c r="D26" s="1">
        <v>45600</v>
      </c>
      <c r="E26" s="11">
        <v>28.23</v>
      </c>
      <c r="F26" s="9">
        <f t="shared" si="1"/>
        <v>1287288</v>
      </c>
      <c r="G26" s="6">
        <v>32.24</v>
      </c>
      <c r="H26" s="6">
        <f t="shared" si="0"/>
        <v>1470144</v>
      </c>
    </row>
    <row r="27" spans="1:8" ht="90" x14ac:dyDescent="0.25">
      <c r="A27" s="1">
        <v>147</v>
      </c>
      <c r="B27" s="3" t="s">
        <v>68</v>
      </c>
      <c r="C27" s="1" t="s">
        <v>22</v>
      </c>
      <c r="D27" s="1">
        <v>10860</v>
      </c>
      <c r="E27" s="11">
        <v>33.049999999999997</v>
      </c>
      <c r="F27" s="9">
        <f t="shared" si="1"/>
        <v>358922.99999999994</v>
      </c>
      <c r="G27" s="6">
        <v>48.85</v>
      </c>
      <c r="H27" s="6">
        <f t="shared" si="0"/>
        <v>530511</v>
      </c>
    </row>
    <row r="28" spans="1:8" ht="16.5" customHeight="1" x14ac:dyDescent="0.25">
      <c r="A28" s="1">
        <v>159</v>
      </c>
      <c r="B28" s="3" t="s">
        <v>69</v>
      </c>
      <c r="C28" s="1" t="s">
        <v>22</v>
      </c>
      <c r="D28" s="1">
        <v>18845</v>
      </c>
      <c r="E28" s="11">
        <v>20.3</v>
      </c>
      <c r="F28" s="9">
        <f t="shared" si="1"/>
        <v>382553.5</v>
      </c>
      <c r="G28" s="6">
        <v>26.75</v>
      </c>
      <c r="H28" s="6">
        <f t="shared" si="0"/>
        <v>504103.75</v>
      </c>
    </row>
    <row r="29" spans="1:8" x14ac:dyDescent="0.25">
      <c r="A29" s="1">
        <v>165</v>
      </c>
      <c r="B29" s="3" t="s">
        <v>70</v>
      </c>
      <c r="C29" s="1" t="s">
        <v>22</v>
      </c>
      <c r="D29" s="1">
        <v>170445</v>
      </c>
      <c r="E29" s="11">
        <v>18.579999999999998</v>
      </c>
      <c r="F29" s="9">
        <f t="shared" si="1"/>
        <v>3166868.0999999996</v>
      </c>
      <c r="G29" s="6">
        <v>24.5</v>
      </c>
      <c r="H29" s="6">
        <f t="shared" si="0"/>
        <v>4175902.5</v>
      </c>
    </row>
    <row r="30" spans="1:8" ht="75" x14ac:dyDescent="0.25">
      <c r="A30" s="1">
        <v>171</v>
      </c>
      <c r="B30" s="3" t="s">
        <v>71</v>
      </c>
      <c r="C30" s="1" t="s">
        <v>22</v>
      </c>
      <c r="D30" s="1">
        <v>93900</v>
      </c>
      <c r="E30" s="11">
        <v>13.65</v>
      </c>
      <c r="F30" s="9">
        <f t="shared" si="1"/>
        <v>1281735</v>
      </c>
      <c r="G30" s="6">
        <v>18.350000000000001</v>
      </c>
      <c r="H30" s="6">
        <f t="shared" si="0"/>
        <v>1723065.0000000002</v>
      </c>
    </row>
    <row r="31" spans="1:8" ht="75" x14ac:dyDescent="0.25">
      <c r="A31" s="1">
        <v>178</v>
      </c>
      <c r="B31" s="3" t="s">
        <v>72</v>
      </c>
      <c r="C31" s="1" t="s">
        <v>22</v>
      </c>
      <c r="D31" s="1">
        <v>21725</v>
      </c>
      <c r="E31" s="11">
        <v>20.350000000000001</v>
      </c>
      <c r="F31" s="9">
        <f t="shared" si="1"/>
        <v>442103.75000000006</v>
      </c>
      <c r="G31" s="6">
        <v>23.27</v>
      </c>
      <c r="H31" s="6">
        <f t="shared" si="0"/>
        <v>505540.75</v>
      </c>
    </row>
    <row r="32" spans="1:8" ht="45" x14ac:dyDescent="0.25">
      <c r="A32" s="1">
        <v>180</v>
      </c>
      <c r="B32" s="3" t="s">
        <v>178</v>
      </c>
      <c r="C32" s="1" t="s">
        <v>22</v>
      </c>
      <c r="D32" s="1">
        <v>19405</v>
      </c>
      <c r="E32" s="11">
        <v>46.55</v>
      </c>
      <c r="F32" s="9">
        <f t="shared" si="1"/>
        <v>903302.75</v>
      </c>
      <c r="G32" s="6">
        <v>70.099999999999994</v>
      </c>
      <c r="H32" s="6">
        <f t="shared" si="0"/>
        <v>1360290.5</v>
      </c>
    </row>
    <row r="33" spans="1:8" x14ac:dyDescent="0.25">
      <c r="A33" s="1">
        <v>185</v>
      </c>
      <c r="B33" s="3" t="s">
        <v>74</v>
      </c>
      <c r="C33" s="1" t="s">
        <v>22</v>
      </c>
      <c r="D33" s="1">
        <v>112025</v>
      </c>
      <c r="E33" s="11">
        <v>4.28</v>
      </c>
      <c r="F33" s="9">
        <f t="shared" si="1"/>
        <v>479467</v>
      </c>
      <c r="G33" s="6">
        <v>6.08</v>
      </c>
      <c r="H33" s="6">
        <f t="shared" si="0"/>
        <v>681112</v>
      </c>
    </row>
    <row r="34" spans="1:8" ht="75" x14ac:dyDescent="0.25">
      <c r="A34" s="37">
        <v>200</v>
      </c>
      <c r="B34" s="3" t="s">
        <v>75</v>
      </c>
      <c r="C34" s="1" t="s">
        <v>22</v>
      </c>
      <c r="D34" s="1">
        <v>16275</v>
      </c>
      <c r="E34" s="11">
        <v>2.97</v>
      </c>
      <c r="F34" s="9">
        <f t="shared" si="1"/>
        <v>48336.75</v>
      </c>
      <c r="G34" s="6">
        <v>3.7</v>
      </c>
      <c r="H34" s="6">
        <f t="shared" si="0"/>
        <v>60217.5</v>
      </c>
    </row>
    <row r="35" spans="1:8" ht="60" x14ac:dyDescent="0.25">
      <c r="A35" s="1">
        <v>204</v>
      </c>
      <c r="B35" s="3" t="s">
        <v>76</v>
      </c>
      <c r="C35" s="1" t="s">
        <v>22</v>
      </c>
      <c r="D35" s="1">
        <v>15700</v>
      </c>
      <c r="E35" s="11">
        <v>4.37</v>
      </c>
      <c r="F35" s="9">
        <f t="shared" si="1"/>
        <v>68609</v>
      </c>
      <c r="G35" s="6">
        <v>8.5500000000000007</v>
      </c>
      <c r="H35" s="6">
        <f t="shared" si="0"/>
        <v>134235</v>
      </c>
    </row>
    <row r="36" spans="1:8" ht="45" x14ac:dyDescent="0.25">
      <c r="A36" s="1">
        <v>213</v>
      </c>
      <c r="B36" s="3" t="s">
        <v>181</v>
      </c>
      <c r="C36" s="1" t="s">
        <v>22</v>
      </c>
      <c r="D36" s="1">
        <v>25000</v>
      </c>
      <c r="E36" s="11">
        <v>0.18</v>
      </c>
      <c r="F36" s="9">
        <f t="shared" si="1"/>
        <v>4500</v>
      </c>
      <c r="G36" s="6">
        <v>0.41</v>
      </c>
      <c r="H36" s="6">
        <f t="shared" si="0"/>
        <v>10250</v>
      </c>
    </row>
    <row r="37" spans="1:8" ht="45" x14ac:dyDescent="0.25">
      <c r="A37" s="1">
        <v>223</v>
      </c>
      <c r="B37" s="3" t="s">
        <v>78</v>
      </c>
      <c r="C37" s="1" t="s">
        <v>22</v>
      </c>
      <c r="D37" s="1">
        <v>30000</v>
      </c>
      <c r="E37" s="11">
        <v>3.03</v>
      </c>
      <c r="F37" s="9">
        <f t="shared" si="1"/>
        <v>90900</v>
      </c>
      <c r="G37" s="6">
        <v>4.47</v>
      </c>
      <c r="H37" s="6">
        <f t="shared" si="0"/>
        <v>134100</v>
      </c>
    </row>
    <row r="38" spans="1:8" x14ac:dyDescent="0.25">
      <c r="A38" s="48" t="s">
        <v>34</v>
      </c>
      <c r="B38" s="48"/>
      <c r="C38" s="48"/>
      <c r="D38" s="48"/>
      <c r="E38" s="48"/>
      <c r="F38" s="9">
        <f>SUM(F7:F37)</f>
        <v>16431078</v>
      </c>
      <c r="G38" s="6"/>
      <c r="H38" s="6">
        <f>SUM(H7:H37)</f>
        <v>19558878.969999999</v>
      </c>
    </row>
    <row r="40" spans="1:8" ht="36.75" customHeight="1" x14ac:dyDescent="0.25">
      <c r="A40" s="49" t="s">
        <v>79</v>
      </c>
      <c r="B40" s="51"/>
      <c r="C40" s="51"/>
      <c r="D40" s="51"/>
      <c r="E40" s="51"/>
      <c r="F40" s="51"/>
      <c r="G40" s="51"/>
      <c r="H40" s="51"/>
    </row>
    <row r="41" spans="1:8" ht="33" customHeight="1" x14ac:dyDescent="0.25">
      <c r="A41" s="1">
        <v>191</v>
      </c>
      <c r="B41" s="3" t="s">
        <v>80</v>
      </c>
      <c r="C41" s="1" t="s">
        <v>22</v>
      </c>
      <c r="D41" s="1">
        <v>6800</v>
      </c>
      <c r="E41" s="8">
        <v>32.549999999999997</v>
      </c>
      <c r="F41" s="9">
        <f t="shared" ref="F41" si="2">PRODUCT(D41,E41)</f>
        <v>221339.99999999997</v>
      </c>
      <c r="G41" s="6">
        <v>44.5</v>
      </c>
      <c r="H41" s="6">
        <f>G41*D41</f>
        <v>302600</v>
      </c>
    </row>
    <row r="42" spans="1:8" x14ac:dyDescent="0.25">
      <c r="A42" s="48" t="s">
        <v>37</v>
      </c>
      <c r="B42" s="48"/>
      <c r="C42" s="48"/>
      <c r="D42" s="48"/>
      <c r="E42" s="48"/>
      <c r="F42" s="9">
        <f>SUM(F41:F41)</f>
        <v>221339.99999999997</v>
      </c>
      <c r="G42" s="1"/>
      <c r="H42" s="40">
        <f>SUM(H41)</f>
        <v>302600</v>
      </c>
    </row>
    <row r="44" spans="1:8" ht="32.25" customHeight="1" x14ac:dyDescent="0.25">
      <c r="A44" s="49" t="s">
        <v>167</v>
      </c>
      <c r="B44" s="49"/>
      <c r="C44" s="49"/>
      <c r="D44" s="49"/>
      <c r="E44" s="49"/>
      <c r="F44" s="49"/>
      <c r="G44" s="49"/>
      <c r="H44" s="49"/>
    </row>
    <row r="45" spans="1:8" ht="90" x14ac:dyDescent="0.25">
      <c r="A45" s="1">
        <v>229</v>
      </c>
      <c r="B45" s="3" t="s">
        <v>82</v>
      </c>
      <c r="C45" s="1" t="s">
        <v>22</v>
      </c>
      <c r="D45" s="1">
        <v>50000</v>
      </c>
      <c r="E45" s="12">
        <v>25.55</v>
      </c>
      <c r="F45" s="9">
        <f t="shared" ref="F45" si="3">PRODUCT(D45,E45)</f>
        <v>1277500</v>
      </c>
      <c r="G45" s="16">
        <v>35.5</v>
      </c>
      <c r="H45" s="6">
        <f>G45*D45</f>
        <v>1775000</v>
      </c>
    </row>
    <row r="46" spans="1:8" x14ac:dyDescent="0.25">
      <c r="A46" s="48" t="s">
        <v>36</v>
      </c>
      <c r="B46" s="48"/>
      <c r="C46" s="48"/>
      <c r="D46" s="48"/>
      <c r="E46" s="48"/>
      <c r="F46" s="9">
        <f>SUM(F45)</f>
        <v>1277500</v>
      </c>
      <c r="G46" s="1"/>
      <c r="H46" s="43">
        <f>SUM(H45)</f>
        <v>1775000</v>
      </c>
    </row>
    <row r="48" spans="1:8" ht="34.5" customHeight="1" x14ac:dyDescent="0.25">
      <c r="A48" s="49" t="s">
        <v>83</v>
      </c>
      <c r="B48" s="51"/>
      <c r="C48" s="51"/>
      <c r="D48" s="51"/>
      <c r="E48" s="51"/>
      <c r="F48" s="51"/>
      <c r="G48" s="51"/>
      <c r="H48" s="51"/>
    </row>
    <row r="49" spans="1:8" ht="54" customHeight="1" x14ac:dyDescent="0.25">
      <c r="A49" s="1">
        <v>120</v>
      </c>
      <c r="B49" s="3" t="s">
        <v>84</v>
      </c>
      <c r="C49" s="1" t="s">
        <v>22</v>
      </c>
      <c r="D49" s="1">
        <v>265575</v>
      </c>
      <c r="E49" s="8">
        <v>4.95</v>
      </c>
      <c r="F49" s="9">
        <f t="shared" ref="F49:F57" si="4">PRODUCT(D49,E49)</f>
        <v>1314596.25</v>
      </c>
      <c r="G49" s="6">
        <v>5.56</v>
      </c>
      <c r="H49" s="6">
        <f t="shared" ref="H49:H57" si="5">G49*D49</f>
        <v>1476597</v>
      </c>
    </row>
    <row r="50" spans="1:8" ht="90" x14ac:dyDescent="0.25">
      <c r="A50" s="1">
        <v>138</v>
      </c>
      <c r="B50" s="3" t="s">
        <v>85</v>
      </c>
      <c r="C50" s="1" t="s">
        <v>22</v>
      </c>
      <c r="D50" s="1">
        <v>2560</v>
      </c>
      <c r="E50" s="8">
        <v>29</v>
      </c>
      <c r="F50" s="9">
        <f t="shared" si="4"/>
        <v>74240</v>
      </c>
      <c r="G50" s="6">
        <v>38.17</v>
      </c>
      <c r="H50" s="6">
        <f t="shared" si="5"/>
        <v>97715.200000000012</v>
      </c>
    </row>
    <row r="51" spans="1:8" ht="45" x14ac:dyDescent="0.25">
      <c r="A51" s="1">
        <v>153</v>
      </c>
      <c r="B51" s="3" t="s">
        <v>86</v>
      </c>
      <c r="C51" s="1" t="s">
        <v>22</v>
      </c>
      <c r="D51" s="1">
        <v>45750</v>
      </c>
      <c r="E51" s="8">
        <v>28.7</v>
      </c>
      <c r="F51" s="9">
        <f t="shared" si="4"/>
        <v>1313025</v>
      </c>
      <c r="G51" s="6">
        <v>28.75</v>
      </c>
      <c r="H51" s="6">
        <f t="shared" si="5"/>
        <v>1315312.5</v>
      </c>
    </row>
    <row r="52" spans="1:8" ht="60" x14ac:dyDescent="0.25">
      <c r="A52" s="1">
        <v>158</v>
      </c>
      <c r="B52" s="3" t="s">
        <v>87</v>
      </c>
      <c r="C52" s="1" t="s">
        <v>22</v>
      </c>
      <c r="D52" s="1">
        <v>56430</v>
      </c>
      <c r="E52" s="8">
        <v>1.94</v>
      </c>
      <c r="F52" s="9">
        <f t="shared" si="4"/>
        <v>109474.2</v>
      </c>
      <c r="G52" s="6">
        <v>2.54</v>
      </c>
      <c r="H52" s="6">
        <f t="shared" si="5"/>
        <v>143332.20000000001</v>
      </c>
    </row>
    <row r="53" spans="1:8" ht="75" x14ac:dyDescent="0.25">
      <c r="A53" s="1">
        <v>177</v>
      </c>
      <c r="B53" s="3" t="s">
        <v>88</v>
      </c>
      <c r="C53" s="1" t="s">
        <v>22</v>
      </c>
      <c r="D53" s="1">
        <v>21925</v>
      </c>
      <c r="E53" s="8">
        <v>19.25</v>
      </c>
      <c r="F53" s="9">
        <f t="shared" si="4"/>
        <v>422056.25</v>
      </c>
      <c r="G53" s="6">
        <v>23.73</v>
      </c>
      <c r="H53" s="6">
        <f t="shared" si="5"/>
        <v>520280.25</v>
      </c>
    </row>
    <row r="54" spans="1:8" x14ac:dyDescent="0.25">
      <c r="A54" s="1">
        <v>188</v>
      </c>
      <c r="B54" s="3" t="s">
        <v>89</v>
      </c>
      <c r="C54" s="1" t="s">
        <v>22</v>
      </c>
      <c r="D54" s="1">
        <v>44725</v>
      </c>
      <c r="E54" s="8">
        <v>9.27</v>
      </c>
      <c r="F54" s="9">
        <f t="shared" si="4"/>
        <v>414600.75</v>
      </c>
      <c r="G54" s="6">
        <v>12.75</v>
      </c>
      <c r="H54" s="6">
        <f t="shared" si="5"/>
        <v>570243.75</v>
      </c>
    </row>
    <row r="55" spans="1:8" ht="30" x14ac:dyDescent="0.25">
      <c r="A55" s="1">
        <v>195</v>
      </c>
      <c r="B55" s="3" t="s">
        <v>90</v>
      </c>
      <c r="C55" s="1" t="s">
        <v>22</v>
      </c>
      <c r="D55" s="1">
        <v>3465</v>
      </c>
      <c r="E55" s="8">
        <v>39.9</v>
      </c>
      <c r="F55" s="9">
        <f t="shared" si="4"/>
        <v>138253.5</v>
      </c>
      <c r="G55" s="6">
        <v>48.18</v>
      </c>
      <c r="H55" s="6">
        <f t="shared" si="5"/>
        <v>166943.70000000001</v>
      </c>
    </row>
    <row r="56" spans="1:8" ht="105" x14ac:dyDescent="0.25">
      <c r="A56" s="1">
        <v>212</v>
      </c>
      <c r="B56" s="3" t="s">
        <v>91</v>
      </c>
      <c r="C56" s="1" t="s">
        <v>22</v>
      </c>
      <c r="D56" s="1">
        <v>65160</v>
      </c>
      <c r="E56" s="8">
        <v>15.05</v>
      </c>
      <c r="F56" s="9">
        <f t="shared" si="4"/>
        <v>980658</v>
      </c>
      <c r="G56" s="6">
        <v>48.18</v>
      </c>
      <c r="H56" s="6">
        <f t="shared" si="5"/>
        <v>3139408.8</v>
      </c>
    </row>
    <row r="57" spans="1:8" ht="53.25" customHeight="1" x14ac:dyDescent="0.25">
      <c r="A57" s="1">
        <v>222</v>
      </c>
      <c r="B57" s="3" t="s">
        <v>92</v>
      </c>
      <c r="C57" s="1" t="s">
        <v>22</v>
      </c>
      <c r="D57" s="1">
        <v>30000</v>
      </c>
      <c r="E57" s="8">
        <v>2.4700000000000002</v>
      </c>
      <c r="F57" s="9">
        <f t="shared" si="4"/>
        <v>74100</v>
      </c>
      <c r="G57" s="6">
        <v>3.89</v>
      </c>
      <c r="H57" s="6">
        <f t="shared" si="5"/>
        <v>116700</v>
      </c>
    </row>
    <row r="58" spans="1:8" x14ac:dyDescent="0.25">
      <c r="A58" s="48" t="s">
        <v>35</v>
      </c>
      <c r="B58" s="48"/>
      <c r="C58" s="48"/>
      <c r="D58" s="48"/>
      <c r="E58" s="48"/>
      <c r="F58" s="9">
        <f>SUM(F49:F57)</f>
        <v>4841003.95</v>
      </c>
      <c r="G58" s="1"/>
      <c r="H58" s="43">
        <f>SUM(H49:H57)</f>
        <v>7546533.4000000004</v>
      </c>
    </row>
    <row r="60" spans="1:8" ht="37.5" customHeight="1" x14ac:dyDescent="0.25">
      <c r="A60" s="49" t="s">
        <v>93</v>
      </c>
      <c r="B60" s="51"/>
      <c r="C60" s="51"/>
      <c r="D60" s="51"/>
      <c r="E60" s="51"/>
      <c r="F60" s="51"/>
      <c r="G60" s="51"/>
      <c r="H60" s="51"/>
    </row>
    <row r="61" spans="1:8" ht="75" x14ac:dyDescent="0.25">
      <c r="A61" s="1">
        <v>9</v>
      </c>
      <c r="B61" s="4" t="s">
        <v>94</v>
      </c>
      <c r="C61" s="1" t="s">
        <v>22</v>
      </c>
      <c r="D61" s="1">
        <v>5970</v>
      </c>
      <c r="E61" s="8">
        <v>21.06</v>
      </c>
      <c r="F61" s="9">
        <f t="shared" ref="F61:F79" si="6">PRODUCT(D61,E61)</f>
        <v>125728.2</v>
      </c>
      <c r="G61" s="6">
        <v>25.99</v>
      </c>
      <c r="H61" s="6">
        <f t="shared" ref="H61:H79" si="7">G61*D61</f>
        <v>155160.29999999999</v>
      </c>
    </row>
    <row r="62" spans="1:8" ht="75" x14ac:dyDescent="0.25">
      <c r="A62" s="37">
        <v>18</v>
      </c>
      <c r="B62" s="3" t="s">
        <v>95</v>
      </c>
      <c r="C62" s="1" t="s">
        <v>22</v>
      </c>
      <c r="D62" s="1">
        <v>36185</v>
      </c>
      <c r="E62" s="8">
        <v>35.35</v>
      </c>
      <c r="F62" s="9">
        <f t="shared" si="6"/>
        <v>1279139.75</v>
      </c>
      <c r="G62" s="6">
        <v>57.98</v>
      </c>
      <c r="H62" s="6">
        <f t="shared" si="7"/>
        <v>2098006.2999999998</v>
      </c>
    </row>
    <row r="63" spans="1:8" x14ac:dyDescent="0.25">
      <c r="A63" s="37">
        <v>25</v>
      </c>
      <c r="B63" s="3" t="s">
        <v>96</v>
      </c>
      <c r="C63" s="1" t="s">
        <v>22</v>
      </c>
      <c r="D63" s="1">
        <v>22208</v>
      </c>
      <c r="E63" s="8">
        <v>87.5</v>
      </c>
      <c r="F63" s="9">
        <f t="shared" si="6"/>
        <v>1943200</v>
      </c>
      <c r="G63" s="6">
        <v>97.2</v>
      </c>
      <c r="H63" s="6">
        <f t="shared" si="7"/>
        <v>2158617.6000000001</v>
      </c>
    </row>
    <row r="64" spans="1:8" ht="75" x14ac:dyDescent="0.25">
      <c r="A64" s="37">
        <v>42</v>
      </c>
      <c r="B64" s="3" t="s">
        <v>97</v>
      </c>
      <c r="C64" s="1" t="s">
        <v>22</v>
      </c>
      <c r="D64" s="1">
        <v>15410</v>
      </c>
      <c r="E64" s="8">
        <v>11.37</v>
      </c>
      <c r="F64" s="9">
        <f t="shared" si="6"/>
        <v>175211.69999999998</v>
      </c>
      <c r="G64" s="6">
        <v>13.48</v>
      </c>
      <c r="H64" s="6">
        <f t="shared" si="7"/>
        <v>207726.80000000002</v>
      </c>
    </row>
    <row r="65" spans="1:8" ht="45" x14ac:dyDescent="0.25">
      <c r="A65" s="37">
        <v>73</v>
      </c>
      <c r="B65" s="3" t="s">
        <v>98</v>
      </c>
      <c r="C65" s="1" t="s">
        <v>22</v>
      </c>
      <c r="D65" s="1">
        <v>168925</v>
      </c>
      <c r="E65" s="8">
        <v>1.1399999999999999</v>
      </c>
      <c r="F65" s="9">
        <f t="shared" si="6"/>
        <v>192574.49999999997</v>
      </c>
      <c r="G65" s="6">
        <v>2.5</v>
      </c>
      <c r="H65" s="6">
        <f t="shared" si="7"/>
        <v>422312.5</v>
      </c>
    </row>
    <row r="66" spans="1:8" ht="60" x14ac:dyDescent="0.25">
      <c r="A66" s="37">
        <v>91</v>
      </c>
      <c r="B66" s="4" t="s">
        <v>99</v>
      </c>
      <c r="C66" s="1" t="s">
        <v>22</v>
      </c>
      <c r="D66" s="1">
        <v>29352</v>
      </c>
      <c r="E66" s="8">
        <v>5.95</v>
      </c>
      <c r="F66" s="9">
        <f t="shared" si="6"/>
        <v>174644.4</v>
      </c>
      <c r="G66" s="6">
        <v>8.9</v>
      </c>
      <c r="H66" s="6">
        <f t="shared" si="7"/>
        <v>261232.80000000002</v>
      </c>
    </row>
    <row r="67" spans="1:8" ht="30" x14ac:dyDescent="0.25">
      <c r="A67" s="37">
        <v>98</v>
      </c>
      <c r="B67" s="4" t="s">
        <v>100</v>
      </c>
      <c r="C67" s="1" t="s">
        <v>22</v>
      </c>
      <c r="D67" s="1">
        <v>99300</v>
      </c>
      <c r="E67" s="8">
        <v>1.77</v>
      </c>
      <c r="F67" s="9">
        <f t="shared" si="6"/>
        <v>175761</v>
      </c>
      <c r="G67" s="6">
        <v>2.02</v>
      </c>
      <c r="H67" s="6">
        <f t="shared" si="7"/>
        <v>200586</v>
      </c>
    </row>
    <row r="68" spans="1:8" x14ac:dyDescent="0.25">
      <c r="A68" s="37">
        <v>103</v>
      </c>
      <c r="B68" s="3" t="s">
        <v>101</v>
      </c>
      <c r="C68" s="1" t="s">
        <v>22</v>
      </c>
      <c r="D68" s="1">
        <v>75788</v>
      </c>
      <c r="E68" s="8">
        <v>0.98</v>
      </c>
      <c r="F68" s="9">
        <f t="shared" si="6"/>
        <v>74272.240000000005</v>
      </c>
      <c r="G68" s="6">
        <v>1.25</v>
      </c>
      <c r="H68" s="6">
        <f t="shared" si="7"/>
        <v>94735</v>
      </c>
    </row>
    <row r="69" spans="1:8" ht="30" x14ac:dyDescent="0.25">
      <c r="A69" s="37">
        <v>115</v>
      </c>
      <c r="B69" s="4" t="s">
        <v>179</v>
      </c>
      <c r="C69" s="1" t="s">
        <v>22</v>
      </c>
      <c r="D69" s="1">
        <v>678700</v>
      </c>
      <c r="E69" s="8">
        <v>0.42</v>
      </c>
      <c r="F69" s="9">
        <f t="shared" si="6"/>
        <v>285054</v>
      </c>
      <c r="G69" s="6">
        <v>0.67</v>
      </c>
      <c r="H69" s="6">
        <f t="shared" si="7"/>
        <v>454729</v>
      </c>
    </row>
    <row r="70" spans="1:8" ht="45" x14ac:dyDescent="0.25">
      <c r="A70" s="37">
        <v>128</v>
      </c>
      <c r="B70" s="4" t="s">
        <v>103</v>
      </c>
      <c r="C70" s="1" t="s">
        <v>22</v>
      </c>
      <c r="D70" s="1">
        <v>276675</v>
      </c>
      <c r="E70" s="8">
        <v>7.87</v>
      </c>
      <c r="F70" s="9">
        <f t="shared" si="6"/>
        <v>2177432.25</v>
      </c>
      <c r="G70" s="6">
        <v>9.01</v>
      </c>
      <c r="H70" s="6">
        <f t="shared" si="7"/>
        <v>2492841.75</v>
      </c>
    </row>
    <row r="71" spans="1:8" ht="90" x14ac:dyDescent="0.25">
      <c r="A71" s="37">
        <v>142</v>
      </c>
      <c r="B71" s="4" t="s">
        <v>104</v>
      </c>
      <c r="C71" s="1" t="s">
        <v>22</v>
      </c>
      <c r="D71" s="1">
        <v>72160</v>
      </c>
      <c r="E71" s="8">
        <v>28.35</v>
      </c>
      <c r="F71" s="9">
        <f t="shared" si="6"/>
        <v>2045736</v>
      </c>
      <c r="G71" s="6">
        <v>38.479999999999997</v>
      </c>
      <c r="H71" s="6">
        <f t="shared" si="7"/>
        <v>2776716.8</v>
      </c>
    </row>
    <row r="72" spans="1:8" ht="60" x14ac:dyDescent="0.25">
      <c r="A72" s="37">
        <v>155</v>
      </c>
      <c r="B72" s="4" t="s">
        <v>105</v>
      </c>
      <c r="C72" s="1" t="s">
        <v>22</v>
      </c>
      <c r="D72" s="1">
        <v>88705</v>
      </c>
      <c r="E72" s="8">
        <v>1.94</v>
      </c>
      <c r="F72" s="9">
        <f t="shared" si="6"/>
        <v>172087.69999999998</v>
      </c>
      <c r="G72" s="6">
        <v>2.5299999999999998</v>
      </c>
      <c r="H72" s="6">
        <f t="shared" si="7"/>
        <v>224423.65</v>
      </c>
    </row>
    <row r="73" spans="1:8" ht="22.5" customHeight="1" x14ac:dyDescent="0.25">
      <c r="A73" s="37">
        <v>163</v>
      </c>
      <c r="B73" s="4" t="s">
        <v>106</v>
      </c>
      <c r="C73" s="1" t="s">
        <v>22</v>
      </c>
      <c r="D73" s="1">
        <v>17160</v>
      </c>
      <c r="E73" s="8">
        <v>16.100000000000001</v>
      </c>
      <c r="F73" s="9">
        <f t="shared" si="6"/>
        <v>276276</v>
      </c>
      <c r="G73" s="6">
        <v>24.5</v>
      </c>
      <c r="H73" s="6">
        <f t="shared" si="7"/>
        <v>420420</v>
      </c>
    </row>
    <row r="74" spans="1:8" ht="75" x14ac:dyDescent="0.25">
      <c r="A74" s="37">
        <v>174</v>
      </c>
      <c r="B74" s="4" t="s">
        <v>107</v>
      </c>
      <c r="C74" s="1" t="s">
        <v>22</v>
      </c>
      <c r="D74" s="1">
        <v>86675</v>
      </c>
      <c r="E74" s="8">
        <v>15.75</v>
      </c>
      <c r="F74" s="9">
        <f t="shared" si="6"/>
        <v>1365131.25</v>
      </c>
      <c r="G74" s="6">
        <v>23.25</v>
      </c>
      <c r="H74" s="6">
        <f t="shared" si="7"/>
        <v>2015193.75</v>
      </c>
    </row>
    <row r="75" spans="1:8" ht="30" x14ac:dyDescent="0.25">
      <c r="A75" s="37">
        <v>190</v>
      </c>
      <c r="B75" s="4" t="s">
        <v>108</v>
      </c>
      <c r="C75" s="1" t="s">
        <v>22</v>
      </c>
      <c r="D75" s="1">
        <v>7815</v>
      </c>
      <c r="E75" s="8">
        <v>32.549999999999997</v>
      </c>
      <c r="F75" s="9">
        <f t="shared" si="6"/>
        <v>254378.24999999997</v>
      </c>
      <c r="G75" s="6">
        <v>44.5</v>
      </c>
      <c r="H75" s="6">
        <f t="shared" si="7"/>
        <v>347767.5</v>
      </c>
    </row>
    <row r="76" spans="1:8" ht="60" x14ac:dyDescent="0.25">
      <c r="A76" s="37">
        <v>197</v>
      </c>
      <c r="B76" s="4" t="s">
        <v>109</v>
      </c>
      <c r="C76" s="1" t="s">
        <v>22</v>
      </c>
      <c r="D76" s="1">
        <v>1629</v>
      </c>
      <c r="E76" s="8">
        <v>110.25</v>
      </c>
      <c r="F76" s="9">
        <f t="shared" si="6"/>
        <v>179597.25</v>
      </c>
      <c r="G76" s="6">
        <v>87</v>
      </c>
      <c r="H76" s="6">
        <f t="shared" si="7"/>
        <v>141723</v>
      </c>
    </row>
    <row r="77" spans="1:8" ht="60" x14ac:dyDescent="0.25">
      <c r="A77" s="1">
        <v>207</v>
      </c>
      <c r="B77" s="4" t="s">
        <v>110</v>
      </c>
      <c r="C77" s="1" t="s">
        <v>22</v>
      </c>
      <c r="D77" s="1">
        <v>1590</v>
      </c>
      <c r="E77" s="8">
        <v>5.77</v>
      </c>
      <c r="F77" s="9">
        <f t="shared" si="6"/>
        <v>9174.2999999999993</v>
      </c>
      <c r="G77" s="6">
        <v>8.75</v>
      </c>
      <c r="H77" s="6">
        <f t="shared" si="7"/>
        <v>13912.5</v>
      </c>
    </row>
    <row r="78" spans="1:8" ht="30" x14ac:dyDescent="0.25">
      <c r="A78" s="1">
        <v>227</v>
      </c>
      <c r="B78" s="4" t="s">
        <v>111</v>
      </c>
      <c r="C78" s="1" t="s">
        <v>22</v>
      </c>
      <c r="D78" s="1">
        <v>1500</v>
      </c>
      <c r="E78" s="8">
        <v>6.47</v>
      </c>
      <c r="F78" s="9">
        <f t="shared" si="6"/>
        <v>9705</v>
      </c>
      <c r="G78" s="6">
        <v>9.25</v>
      </c>
      <c r="H78" s="6">
        <f t="shared" si="7"/>
        <v>13875</v>
      </c>
    </row>
    <row r="79" spans="1:8" ht="60" x14ac:dyDescent="0.25">
      <c r="A79" s="1">
        <v>228</v>
      </c>
      <c r="B79" s="4" t="s">
        <v>112</v>
      </c>
      <c r="C79" s="1" t="s">
        <v>22</v>
      </c>
      <c r="D79" s="1">
        <v>50000</v>
      </c>
      <c r="E79" s="8">
        <v>50.75</v>
      </c>
      <c r="F79" s="9">
        <f t="shared" si="6"/>
        <v>2537500</v>
      </c>
      <c r="G79" s="6">
        <v>75.25</v>
      </c>
      <c r="H79" s="6">
        <f t="shared" si="7"/>
        <v>3762500</v>
      </c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48" t="s">
        <v>38</v>
      </c>
      <c r="B81" s="48"/>
      <c r="C81" s="48"/>
      <c r="D81" s="48"/>
      <c r="E81" s="48"/>
      <c r="F81" s="9">
        <f>SUM(F61:F79)</f>
        <v>13452603.790000001</v>
      </c>
      <c r="G81" s="1"/>
      <c r="H81" s="43">
        <f>SUM(H61:H80)</f>
        <v>18262480.25</v>
      </c>
    </row>
    <row r="83" spans="1:8" ht="30.75" customHeight="1" x14ac:dyDescent="0.25">
      <c r="A83" s="49" t="s">
        <v>113</v>
      </c>
      <c r="B83" s="51"/>
      <c r="C83" s="51"/>
      <c r="D83" s="51"/>
      <c r="E83" s="51"/>
      <c r="F83" s="51"/>
      <c r="G83" s="51"/>
      <c r="H83" s="51"/>
    </row>
    <row r="84" spans="1:8" ht="153" customHeight="1" x14ac:dyDescent="0.25">
      <c r="A84" s="1">
        <v>7</v>
      </c>
      <c r="B84" s="3" t="s">
        <v>114</v>
      </c>
      <c r="C84" s="1" t="s">
        <v>22</v>
      </c>
      <c r="D84" s="1">
        <v>24375</v>
      </c>
      <c r="E84" s="8">
        <v>16.97</v>
      </c>
      <c r="F84" s="9">
        <f t="shared" ref="F84:F104" si="8">PRODUCT(D84,E84)</f>
        <v>413643.75</v>
      </c>
      <c r="G84" s="6">
        <v>24.99</v>
      </c>
      <c r="H84" s="6">
        <f t="shared" ref="H84:H104" si="9">G84*D84</f>
        <v>609131.25</v>
      </c>
    </row>
    <row r="85" spans="1:8" ht="75" x14ac:dyDescent="0.25">
      <c r="A85" s="1">
        <v>11</v>
      </c>
      <c r="B85" s="4" t="s">
        <v>115</v>
      </c>
      <c r="C85" s="1" t="s">
        <v>22</v>
      </c>
      <c r="D85" s="1">
        <v>1875</v>
      </c>
      <c r="E85" s="8">
        <v>23.6</v>
      </c>
      <c r="F85" s="9">
        <f t="shared" si="8"/>
        <v>44250</v>
      </c>
      <c r="G85" s="6">
        <v>27.9</v>
      </c>
      <c r="H85" s="6">
        <f t="shared" si="9"/>
        <v>52312.5</v>
      </c>
    </row>
    <row r="86" spans="1:8" ht="75" x14ac:dyDescent="0.25">
      <c r="A86" s="1">
        <v>24</v>
      </c>
      <c r="B86" s="4" t="s">
        <v>116</v>
      </c>
      <c r="C86" s="1" t="s">
        <v>22</v>
      </c>
      <c r="D86" s="1">
        <v>4425</v>
      </c>
      <c r="E86" s="8">
        <v>43.57</v>
      </c>
      <c r="F86" s="9">
        <f t="shared" si="8"/>
        <v>192797.25</v>
      </c>
      <c r="G86" s="6">
        <v>65.5</v>
      </c>
      <c r="H86" s="6">
        <f t="shared" si="9"/>
        <v>289837.5</v>
      </c>
    </row>
    <row r="87" spans="1:8" ht="41.25" customHeight="1" x14ac:dyDescent="0.25">
      <c r="A87" s="1">
        <v>31</v>
      </c>
      <c r="B87" s="4" t="s">
        <v>117</v>
      </c>
      <c r="C87" s="1" t="s">
        <v>22</v>
      </c>
      <c r="D87" s="1">
        <v>8366</v>
      </c>
      <c r="E87" s="8">
        <v>13.47</v>
      </c>
      <c r="F87" s="9">
        <f t="shared" si="8"/>
        <v>112690.02</v>
      </c>
      <c r="G87" s="6">
        <v>16.75</v>
      </c>
      <c r="H87" s="6">
        <f t="shared" si="9"/>
        <v>140130.5</v>
      </c>
    </row>
    <row r="88" spans="1:8" ht="83.25" customHeight="1" x14ac:dyDescent="0.25">
      <c r="A88" s="1">
        <v>38</v>
      </c>
      <c r="B88" s="3" t="s">
        <v>118</v>
      </c>
      <c r="C88" s="1" t="s">
        <v>22</v>
      </c>
      <c r="D88" s="1">
        <v>9615</v>
      </c>
      <c r="E88" s="8">
        <v>11.85</v>
      </c>
      <c r="F88" s="9">
        <f t="shared" si="8"/>
        <v>113937.75</v>
      </c>
      <c r="G88" s="6">
        <v>14.01</v>
      </c>
      <c r="H88" s="6">
        <f t="shared" si="9"/>
        <v>134706.15</v>
      </c>
    </row>
    <row r="89" spans="1:8" ht="90" x14ac:dyDescent="0.25">
      <c r="A89" s="1">
        <v>46</v>
      </c>
      <c r="B89" s="4" t="s">
        <v>119</v>
      </c>
      <c r="C89" s="1" t="s">
        <v>22</v>
      </c>
      <c r="D89" s="1">
        <v>2585</v>
      </c>
      <c r="E89" s="8">
        <v>11.37</v>
      </c>
      <c r="F89" s="9">
        <f t="shared" si="8"/>
        <v>29391.449999999997</v>
      </c>
      <c r="G89" s="6">
        <v>13.11</v>
      </c>
      <c r="H89" s="6">
        <f t="shared" si="9"/>
        <v>33889.35</v>
      </c>
    </row>
    <row r="90" spans="1:8" ht="30" x14ac:dyDescent="0.25">
      <c r="A90" s="1">
        <v>49</v>
      </c>
      <c r="B90" s="4" t="s">
        <v>120</v>
      </c>
      <c r="C90" s="1" t="s">
        <v>22</v>
      </c>
      <c r="D90" s="1">
        <v>84098</v>
      </c>
      <c r="E90" s="8">
        <v>12</v>
      </c>
      <c r="F90" s="9">
        <f t="shared" si="8"/>
        <v>1009176</v>
      </c>
      <c r="G90" s="6">
        <v>23.25</v>
      </c>
      <c r="H90" s="6">
        <f t="shared" si="9"/>
        <v>1955278.5</v>
      </c>
    </row>
    <row r="91" spans="1:8" ht="57" customHeight="1" x14ac:dyDescent="0.25">
      <c r="A91" s="1">
        <v>55</v>
      </c>
      <c r="B91" s="4" t="s">
        <v>121</v>
      </c>
      <c r="C91" s="1" t="s">
        <v>22</v>
      </c>
      <c r="D91" s="1">
        <v>19540</v>
      </c>
      <c r="E91" s="8">
        <v>1.28</v>
      </c>
      <c r="F91" s="9">
        <f t="shared" si="8"/>
        <v>25011.200000000001</v>
      </c>
      <c r="G91" s="6">
        <v>1.88</v>
      </c>
      <c r="H91" s="6">
        <f t="shared" si="9"/>
        <v>36735.199999999997</v>
      </c>
    </row>
    <row r="92" spans="1:8" ht="54.75" customHeight="1" x14ac:dyDescent="0.25">
      <c r="A92" s="1">
        <v>65</v>
      </c>
      <c r="B92" s="4" t="s">
        <v>122</v>
      </c>
      <c r="C92" s="1" t="s">
        <v>22</v>
      </c>
      <c r="D92" s="1">
        <v>81450</v>
      </c>
      <c r="E92" s="8">
        <v>0.44</v>
      </c>
      <c r="F92" s="9">
        <f t="shared" si="8"/>
        <v>35838</v>
      </c>
      <c r="G92" s="6">
        <v>0.44</v>
      </c>
      <c r="H92" s="6">
        <f t="shared" si="9"/>
        <v>35838</v>
      </c>
    </row>
    <row r="93" spans="1:8" ht="30" x14ac:dyDescent="0.25">
      <c r="A93" s="1">
        <v>89</v>
      </c>
      <c r="B93" s="4" t="s">
        <v>123</v>
      </c>
      <c r="C93" s="1" t="s">
        <v>22</v>
      </c>
      <c r="D93" s="1">
        <v>213250</v>
      </c>
      <c r="E93" s="8">
        <v>0.57999999999999996</v>
      </c>
      <c r="F93" s="9">
        <f t="shared" si="8"/>
        <v>123684.99999999999</v>
      </c>
      <c r="G93" s="6">
        <v>0.9</v>
      </c>
      <c r="H93" s="6">
        <f t="shared" si="9"/>
        <v>191925</v>
      </c>
    </row>
    <row r="94" spans="1:8" ht="30" x14ac:dyDescent="0.25">
      <c r="A94" s="1">
        <v>102</v>
      </c>
      <c r="B94" s="3" t="s">
        <v>124</v>
      </c>
      <c r="C94" s="1" t="s">
        <v>22</v>
      </c>
      <c r="D94" s="1">
        <v>40775</v>
      </c>
      <c r="E94" s="8">
        <v>1.35</v>
      </c>
      <c r="F94" s="9">
        <f t="shared" si="8"/>
        <v>55046.25</v>
      </c>
      <c r="G94" s="6">
        <v>1.89</v>
      </c>
      <c r="H94" s="6">
        <f t="shared" si="9"/>
        <v>77064.75</v>
      </c>
    </row>
    <row r="95" spans="1:8" ht="45" x14ac:dyDescent="0.25">
      <c r="A95" s="1">
        <v>119</v>
      </c>
      <c r="B95" s="4" t="s">
        <v>125</v>
      </c>
      <c r="C95" s="1" t="s">
        <v>22</v>
      </c>
      <c r="D95" s="1">
        <v>152325</v>
      </c>
      <c r="E95" s="8">
        <v>4.2300000000000004</v>
      </c>
      <c r="F95" s="9">
        <f t="shared" si="8"/>
        <v>644334.75000000012</v>
      </c>
      <c r="G95" s="6">
        <v>6.75</v>
      </c>
      <c r="H95" s="6">
        <f t="shared" si="9"/>
        <v>1028193.75</v>
      </c>
    </row>
    <row r="96" spans="1:8" ht="102" customHeight="1" x14ac:dyDescent="0.25">
      <c r="A96" s="1">
        <v>141</v>
      </c>
      <c r="B96" s="4" t="s">
        <v>126</v>
      </c>
      <c r="C96" s="1" t="s">
        <v>22</v>
      </c>
      <c r="D96" s="1">
        <v>21860</v>
      </c>
      <c r="E96" s="8">
        <v>35.35</v>
      </c>
      <c r="F96" s="9">
        <f t="shared" si="8"/>
        <v>772751</v>
      </c>
      <c r="G96" s="6">
        <v>40.83</v>
      </c>
      <c r="H96" s="6">
        <f t="shared" si="9"/>
        <v>892543.79999999993</v>
      </c>
    </row>
    <row r="97" spans="1:8" ht="90" x14ac:dyDescent="0.25">
      <c r="A97" s="1">
        <v>144</v>
      </c>
      <c r="B97" s="4" t="s">
        <v>127</v>
      </c>
      <c r="C97" s="1" t="s">
        <v>22</v>
      </c>
      <c r="D97" s="1">
        <v>1950</v>
      </c>
      <c r="E97" s="8">
        <v>32.549999999999997</v>
      </c>
      <c r="F97" s="9">
        <f t="shared" si="8"/>
        <v>63472.499999999993</v>
      </c>
      <c r="G97" s="6">
        <v>42.17</v>
      </c>
      <c r="H97" s="6">
        <f t="shared" si="9"/>
        <v>82231.5</v>
      </c>
    </row>
    <row r="98" spans="1:8" ht="60" x14ac:dyDescent="0.25">
      <c r="A98" s="37">
        <v>157</v>
      </c>
      <c r="B98" s="4" t="s">
        <v>128</v>
      </c>
      <c r="C98" s="1" t="s">
        <v>22</v>
      </c>
      <c r="D98" s="1">
        <v>51555</v>
      </c>
      <c r="E98" s="8">
        <v>1.94</v>
      </c>
      <c r="F98" s="9">
        <f t="shared" si="8"/>
        <v>100016.7</v>
      </c>
      <c r="G98" s="6">
        <v>2.4700000000000002</v>
      </c>
      <c r="H98" s="6">
        <f t="shared" si="9"/>
        <v>127340.85</v>
      </c>
    </row>
    <row r="99" spans="1:8" ht="75" x14ac:dyDescent="0.25">
      <c r="A99" s="1">
        <v>172</v>
      </c>
      <c r="B99" s="4" t="s">
        <v>129</v>
      </c>
      <c r="C99" s="1" t="s">
        <v>22</v>
      </c>
      <c r="D99" s="1">
        <v>91525</v>
      </c>
      <c r="E99" s="8">
        <v>14.35</v>
      </c>
      <c r="F99" s="9">
        <f t="shared" si="8"/>
        <v>1313383.75</v>
      </c>
      <c r="G99" s="6">
        <v>19.899999999999999</v>
      </c>
      <c r="H99" s="6">
        <f t="shared" si="9"/>
        <v>1821347.4999999998</v>
      </c>
    </row>
    <row r="100" spans="1:8" x14ac:dyDescent="0.25">
      <c r="A100" s="1">
        <v>186</v>
      </c>
      <c r="B100" s="4" t="s">
        <v>130</v>
      </c>
      <c r="C100" s="1" t="s">
        <v>22</v>
      </c>
      <c r="D100" s="1">
        <v>46110</v>
      </c>
      <c r="E100" s="8">
        <v>6.3</v>
      </c>
      <c r="F100" s="9">
        <f t="shared" si="8"/>
        <v>290493</v>
      </c>
      <c r="G100" s="6">
        <v>7.9</v>
      </c>
      <c r="H100" s="6">
        <f t="shared" si="9"/>
        <v>364269</v>
      </c>
    </row>
    <row r="101" spans="1:8" ht="75" x14ac:dyDescent="0.25">
      <c r="A101" s="1">
        <v>201</v>
      </c>
      <c r="B101" s="3" t="s">
        <v>131</v>
      </c>
      <c r="C101" s="1" t="s">
        <v>22</v>
      </c>
      <c r="D101" s="1">
        <v>15100</v>
      </c>
      <c r="E101" s="8">
        <v>2.97</v>
      </c>
      <c r="F101" s="9">
        <f t="shared" si="8"/>
        <v>44847</v>
      </c>
      <c r="G101" s="6">
        <v>4.05</v>
      </c>
      <c r="H101" s="6">
        <f t="shared" si="9"/>
        <v>61155</v>
      </c>
    </row>
    <row r="102" spans="1:8" ht="60" x14ac:dyDescent="0.25">
      <c r="A102" s="1">
        <v>202</v>
      </c>
      <c r="B102" s="3" t="s">
        <v>132</v>
      </c>
      <c r="C102" s="1" t="s">
        <v>22</v>
      </c>
      <c r="D102" s="1">
        <v>638</v>
      </c>
      <c r="E102" s="8">
        <v>4.5599999999999996</v>
      </c>
      <c r="F102" s="9">
        <f t="shared" si="8"/>
        <v>2909.2799999999997</v>
      </c>
      <c r="G102" s="6">
        <v>6.75</v>
      </c>
      <c r="H102" s="6">
        <f t="shared" si="9"/>
        <v>4306.5</v>
      </c>
    </row>
    <row r="103" spans="1:8" ht="75" x14ac:dyDescent="0.25">
      <c r="A103" s="1">
        <v>206</v>
      </c>
      <c r="B103" s="3" t="s">
        <v>133</v>
      </c>
      <c r="C103" s="1" t="s">
        <v>22</v>
      </c>
      <c r="D103" s="1">
        <v>1300</v>
      </c>
      <c r="E103" s="8">
        <v>4.37</v>
      </c>
      <c r="F103" s="9">
        <f t="shared" si="8"/>
        <v>5681</v>
      </c>
      <c r="G103" s="6">
        <v>6.75</v>
      </c>
      <c r="H103" s="6">
        <f t="shared" si="9"/>
        <v>8775</v>
      </c>
    </row>
    <row r="104" spans="1:8" ht="90" x14ac:dyDescent="0.25">
      <c r="A104" s="1">
        <v>225</v>
      </c>
      <c r="B104" s="3" t="s">
        <v>170</v>
      </c>
      <c r="C104" s="1" t="s">
        <v>22</v>
      </c>
      <c r="D104" s="1">
        <v>50000</v>
      </c>
      <c r="E104" s="8">
        <v>2.61</v>
      </c>
      <c r="F104" s="9">
        <f t="shared" si="8"/>
        <v>130500</v>
      </c>
      <c r="G104" s="16">
        <v>3.69</v>
      </c>
      <c r="H104" s="6">
        <f t="shared" si="9"/>
        <v>184500</v>
      </c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48" t="s">
        <v>41</v>
      </c>
      <c r="B106" s="48"/>
      <c r="C106" s="48"/>
      <c r="D106" s="48"/>
      <c r="E106" s="48"/>
      <c r="F106" s="9">
        <f>SUM(F84:F104)</f>
        <v>5523855.6500000004</v>
      </c>
      <c r="G106" s="1"/>
      <c r="H106" s="40">
        <f>SUM(H84:H105)</f>
        <v>8131511.5999999996</v>
      </c>
    </row>
    <row r="108" spans="1:8" ht="35.25" customHeight="1" x14ac:dyDescent="0.25">
      <c r="A108" s="49" t="s">
        <v>135</v>
      </c>
      <c r="B108" s="51"/>
      <c r="C108" s="51"/>
      <c r="D108" s="51"/>
      <c r="E108" s="51"/>
      <c r="F108" s="51"/>
      <c r="G108" s="51"/>
      <c r="H108" s="51"/>
    </row>
    <row r="109" spans="1:8" ht="84.75" customHeight="1" x14ac:dyDescent="0.25">
      <c r="A109" s="1">
        <v>36</v>
      </c>
      <c r="B109" s="4" t="s">
        <v>136</v>
      </c>
      <c r="C109" s="1" t="s">
        <v>22</v>
      </c>
      <c r="D109" s="1">
        <v>26300</v>
      </c>
      <c r="E109" s="9">
        <v>11.37</v>
      </c>
      <c r="F109" s="9">
        <f t="shared" ref="F109:F120" si="10">PRODUCT(D109,E109)</f>
        <v>299031</v>
      </c>
      <c r="G109" s="6">
        <v>13.56</v>
      </c>
      <c r="H109" s="6">
        <f t="shared" ref="H109:H120" si="11">G109*D109</f>
        <v>356628</v>
      </c>
    </row>
    <row r="110" spans="1:8" ht="47.25" customHeight="1" x14ac:dyDescent="0.25">
      <c r="A110" s="1">
        <v>41</v>
      </c>
      <c r="B110" s="4" t="s">
        <v>137</v>
      </c>
      <c r="C110" s="1" t="s">
        <v>22</v>
      </c>
      <c r="D110" s="1">
        <v>15675</v>
      </c>
      <c r="E110" s="9">
        <v>11.37</v>
      </c>
      <c r="F110" s="9">
        <f t="shared" si="10"/>
        <v>178224.75</v>
      </c>
      <c r="G110" s="6">
        <v>13.59</v>
      </c>
      <c r="H110" s="6">
        <f t="shared" si="11"/>
        <v>213023.25</v>
      </c>
    </row>
    <row r="111" spans="1:8" ht="48.75" customHeight="1" x14ac:dyDescent="0.25">
      <c r="A111" s="1">
        <v>57</v>
      </c>
      <c r="B111" s="3" t="s">
        <v>138</v>
      </c>
      <c r="C111" s="1" t="s">
        <v>22</v>
      </c>
      <c r="D111" s="1">
        <v>36840</v>
      </c>
      <c r="E111" s="9">
        <v>1.43</v>
      </c>
      <c r="F111" s="9">
        <f t="shared" si="10"/>
        <v>52681.2</v>
      </c>
      <c r="G111" s="6">
        <v>2.0499999999999998</v>
      </c>
      <c r="H111" s="6">
        <f t="shared" si="11"/>
        <v>75522</v>
      </c>
    </row>
    <row r="112" spans="1:8" ht="70.5" customHeight="1" x14ac:dyDescent="0.25">
      <c r="A112" s="1">
        <v>81</v>
      </c>
      <c r="B112" s="4" t="s">
        <v>139</v>
      </c>
      <c r="C112" s="1" t="s">
        <v>22</v>
      </c>
      <c r="D112" s="1">
        <v>219075</v>
      </c>
      <c r="E112" s="9">
        <v>10.15</v>
      </c>
      <c r="F112" s="9">
        <f t="shared" si="10"/>
        <v>2223611.25</v>
      </c>
      <c r="G112" s="6">
        <v>11.08</v>
      </c>
      <c r="H112" s="6">
        <f t="shared" si="11"/>
        <v>2427351</v>
      </c>
    </row>
    <row r="113" spans="1:8" ht="52.5" customHeight="1" x14ac:dyDescent="0.25">
      <c r="A113" s="1">
        <v>87</v>
      </c>
      <c r="B113" s="4" t="s">
        <v>140</v>
      </c>
      <c r="C113" s="1" t="s">
        <v>22</v>
      </c>
      <c r="D113" s="1">
        <v>393850</v>
      </c>
      <c r="E113" s="9">
        <v>2.97</v>
      </c>
      <c r="F113" s="9">
        <f t="shared" si="10"/>
        <v>1169734.5</v>
      </c>
      <c r="G113" s="6">
        <v>4</v>
      </c>
      <c r="H113" s="6">
        <f t="shared" si="11"/>
        <v>1575400</v>
      </c>
    </row>
    <row r="114" spans="1:8" ht="45" x14ac:dyDescent="0.25">
      <c r="A114" s="1">
        <v>131</v>
      </c>
      <c r="B114" s="4" t="s">
        <v>141</v>
      </c>
      <c r="C114" s="1" t="s">
        <v>22</v>
      </c>
      <c r="D114" s="1">
        <v>303625</v>
      </c>
      <c r="E114" s="9">
        <v>9.27</v>
      </c>
      <c r="F114" s="9">
        <f t="shared" si="10"/>
        <v>2814603.75</v>
      </c>
      <c r="G114" s="6">
        <v>13.15</v>
      </c>
      <c r="H114" s="6">
        <f t="shared" si="11"/>
        <v>3992668.75</v>
      </c>
    </row>
    <row r="115" spans="1:8" ht="45" x14ac:dyDescent="0.25">
      <c r="A115" s="1">
        <v>132</v>
      </c>
      <c r="B115" s="4" t="s">
        <v>142</v>
      </c>
      <c r="C115" s="1" t="s">
        <v>22</v>
      </c>
      <c r="D115" s="1">
        <v>277075</v>
      </c>
      <c r="E115" s="9">
        <v>9.9700000000000006</v>
      </c>
      <c r="F115" s="9">
        <f t="shared" si="10"/>
        <v>2762437.75</v>
      </c>
      <c r="G115" s="6">
        <v>12.5</v>
      </c>
      <c r="H115" s="6">
        <f t="shared" si="11"/>
        <v>3463437.5</v>
      </c>
    </row>
    <row r="116" spans="1:8" ht="45" x14ac:dyDescent="0.25">
      <c r="A116" s="1">
        <v>152</v>
      </c>
      <c r="B116" s="4" t="s">
        <v>143</v>
      </c>
      <c r="C116" s="1" t="s">
        <v>22</v>
      </c>
      <c r="D116" s="1">
        <v>45974</v>
      </c>
      <c r="E116" s="9">
        <v>14.35</v>
      </c>
      <c r="F116" s="9">
        <f t="shared" si="10"/>
        <v>659726.9</v>
      </c>
      <c r="G116" s="6">
        <v>18.75</v>
      </c>
      <c r="H116" s="6">
        <f t="shared" si="11"/>
        <v>862012.5</v>
      </c>
    </row>
    <row r="117" spans="1:8" ht="75" x14ac:dyDescent="0.25">
      <c r="A117" s="1">
        <v>176</v>
      </c>
      <c r="B117" s="3" t="s">
        <v>144</v>
      </c>
      <c r="C117" s="1" t="s">
        <v>22</v>
      </c>
      <c r="D117" s="1">
        <v>72050</v>
      </c>
      <c r="E117" s="9">
        <v>18.55</v>
      </c>
      <c r="F117" s="9">
        <f t="shared" si="10"/>
        <v>1336527.5</v>
      </c>
      <c r="G117" s="6">
        <v>23.39</v>
      </c>
      <c r="H117" s="6">
        <f t="shared" si="11"/>
        <v>1685249.5</v>
      </c>
    </row>
    <row r="118" spans="1:8" x14ac:dyDescent="0.25">
      <c r="A118" s="1">
        <v>196</v>
      </c>
      <c r="B118" s="4" t="s">
        <v>180</v>
      </c>
      <c r="C118" s="1" t="s">
        <v>22</v>
      </c>
      <c r="D118" s="1">
        <v>3245</v>
      </c>
      <c r="E118" s="9">
        <v>43.05</v>
      </c>
      <c r="F118" s="9">
        <f t="shared" si="10"/>
        <v>139697.25</v>
      </c>
      <c r="G118" s="6">
        <v>55.5</v>
      </c>
      <c r="H118" s="6">
        <f t="shared" si="11"/>
        <v>180097.5</v>
      </c>
    </row>
    <row r="119" spans="1:8" ht="237.75" customHeight="1" x14ac:dyDescent="0.25">
      <c r="A119" s="1">
        <v>211</v>
      </c>
      <c r="B119" s="4" t="s">
        <v>146</v>
      </c>
      <c r="C119" s="1" t="s">
        <v>22</v>
      </c>
      <c r="D119" s="1">
        <v>60200</v>
      </c>
      <c r="E119" s="9">
        <v>15.05</v>
      </c>
      <c r="F119" s="9">
        <f t="shared" si="10"/>
        <v>906010</v>
      </c>
      <c r="G119" s="6">
        <v>48.5</v>
      </c>
      <c r="H119" s="6">
        <f t="shared" si="11"/>
        <v>2919700</v>
      </c>
    </row>
    <row r="120" spans="1:8" ht="126.75" customHeight="1" x14ac:dyDescent="0.25">
      <c r="A120" s="1">
        <v>231</v>
      </c>
      <c r="B120" s="3" t="s">
        <v>147</v>
      </c>
      <c r="C120" s="1" t="s">
        <v>22</v>
      </c>
      <c r="D120" s="1">
        <v>1750</v>
      </c>
      <c r="E120" s="9">
        <v>23.1</v>
      </c>
      <c r="F120" s="9">
        <f t="shared" si="10"/>
        <v>40425</v>
      </c>
      <c r="G120" s="6">
        <v>36.78</v>
      </c>
      <c r="H120" s="6">
        <f t="shared" si="11"/>
        <v>64365</v>
      </c>
    </row>
    <row r="121" spans="1:8" x14ac:dyDescent="0.25">
      <c r="A121" s="48" t="s">
        <v>40</v>
      </c>
      <c r="B121" s="48"/>
      <c r="C121" s="48"/>
      <c r="D121" s="48"/>
      <c r="E121" s="48"/>
      <c r="F121" s="9">
        <f>SUM(F109:F120)</f>
        <v>12582710.85</v>
      </c>
      <c r="G121" s="1"/>
      <c r="H121" s="40">
        <f>SUM(H109:H120)</f>
        <v>17815455</v>
      </c>
    </row>
    <row r="122" spans="1:8" x14ac:dyDescent="0.25">
      <c r="A122" s="20"/>
      <c r="B122" s="20"/>
      <c r="C122" s="20"/>
      <c r="D122" s="20"/>
      <c r="E122" s="20"/>
      <c r="F122" s="20"/>
      <c r="G122" s="20"/>
      <c r="H122" s="20"/>
    </row>
    <row r="123" spans="1:8" ht="31.5" customHeight="1" x14ac:dyDescent="0.25">
      <c r="A123" s="49" t="s">
        <v>148</v>
      </c>
      <c r="B123" s="51"/>
      <c r="C123" s="51"/>
      <c r="D123" s="51"/>
      <c r="E123" s="51"/>
      <c r="F123" s="51"/>
      <c r="G123" s="51"/>
      <c r="H123" s="51"/>
    </row>
    <row r="124" spans="1:8" ht="85.5" customHeight="1" x14ac:dyDescent="0.25">
      <c r="A124" s="1">
        <v>10</v>
      </c>
      <c r="B124" s="3" t="s">
        <v>149</v>
      </c>
      <c r="C124" s="1" t="s">
        <v>22</v>
      </c>
      <c r="D124" s="1">
        <v>42225</v>
      </c>
      <c r="E124" s="9">
        <v>21.87</v>
      </c>
      <c r="F124" s="9">
        <f t="shared" ref="F124:F132" si="12">PRODUCT(D124,E124)</f>
        <v>923460.75</v>
      </c>
      <c r="G124" s="6">
        <v>32.5</v>
      </c>
      <c r="H124" s="6">
        <f t="shared" ref="H124:H133" si="13">G124*D124</f>
        <v>1372312.5</v>
      </c>
    </row>
    <row r="125" spans="1:8" ht="78" customHeight="1" x14ac:dyDescent="0.25">
      <c r="A125" s="37">
        <v>13</v>
      </c>
      <c r="B125" s="3" t="s">
        <v>150</v>
      </c>
      <c r="C125" s="1" t="s">
        <v>22</v>
      </c>
      <c r="D125" s="1">
        <v>2850</v>
      </c>
      <c r="E125" s="9">
        <v>26.77</v>
      </c>
      <c r="F125" s="9">
        <f t="shared" si="12"/>
        <v>76294.5</v>
      </c>
      <c r="G125" s="6">
        <v>23.5</v>
      </c>
      <c r="H125" s="6">
        <f t="shared" si="13"/>
        <v>66975</v>
      </c>
    </row>
    <row r="126" spans="1:8" ht="75" x14ac:dyDescent="0.25">
      <c r="A126" s="1">
        <v>40</v>
      </c>
      <c r="B126" s="3" t="s">
        <v>151</v>
      </c>
      <c r="C126" s="1" t="s">
        <v>22</v>
      </c>
      <c r="D126" s="1">
        <v>8818</v>
      </c>
      <c r="E126" s="9">
        <v>11.37</v>
      </c>
      <c r="F126" s="9">
        <f t="shared" si="12"/>
        <v>100260.65999999999</v>
      </c>
      <c r="G126" s="6">
        <v>13.52</v>
      </c>
      <c r="H126" s="6">
        <f t="shared" si="13"/>
        <v>119219.36</v>
      </c>
    </row>
    <row r="127" spans="1:8" ht="64.5" customHeight="1" x14ac:dyDescent="0.25">
      <c r="A127" s="1">
        <v>52</v>
      </c>
      <c r="B127" s="3" t="s">
        <v>152</v>
      </c>
      <c r="C127" s="1" t="s">
        <v>22</v>
      </c>
      <c r="D127" s="1">
        <v>58408</v>
      </c>
      <c r="E127" s="9">
        <v>3.5</v>
      </c>
      <c r="F127" s="9">
        <f t="shared" si="12"/>
        <v>204428</v>
      </c>
      <c r="G127" s="6">
        <v>4.2</v>
      </c>
      <c r="H127" s="6">
        <f t="shared" si="13"/>
        <v>245313.6</v>
      </c>
    </row>
    <row r="128" spans="1:8" ht="34.5" customHeight="1" x14ac:dyDescent="0.25">
      <c r="A128" s="1">
        <v>93</v>
      </c>
      <c r="B128" s="3" t="s">
        <v>153</v>
      </c>
      <c r="C128" s="1" t="s">
        <v>22</v>
      </c>
      <c r="D128" s="1">
        <v>68425</v>
      </c>
      <c r="E128" s="9">
        <v>1.35</v>
      </c>
      <c r="F128" s="9">
        <f t="shared" si="12"/>
        <v>92373.75</v>
      </c>
      <c r="G128" s="6">
        <v>1.31</v>
      </c>
      <c r="H128" s="6">
        <f t="shared" si="13"/>
        <v>89636.75</v>
      </c>
    </row>
    <row r="129" spans="1:8" ht="45" x14ac:dyDescent="0.25">
      <c r="A129" s="1">
        <v>118</v>
      </c>
      <c r="B129" s="3" t="s">
        <v>154</v>
      </c>
      <c r="C129" s="1" t="s">
        <v>22</v>
      </c>
      <c r="D129" s="1">
        <v>272225</v>
      </c>
      <c r="E129" s="9">
        <v>4.2699999999999996</v>
      </c>
      <c r="F129" s="9">
        <f t="shared" si="12"/>
        <v>1162400.75</v>
      </c>
      <c r="G129" s="6">
        <v>6.9</v>
      </c>
      <c r="H129" s="6">
        <f t="shared" si="13"/>
        <v>1878352.5</v>
      </c>
    </row>
    <row r="130" spans="1:8" ht="53.25" customHeight="1" x14ac:dyDescent="0.25">
      <c r="A130" s="1">
        <v>125</v>
      </c>
      <c r="B130" s="3" t="s">
        <v>155</v>
      </c>
      <c r="C130" s="1" t="s">
        <v>22</v>
      </c>
      <c r="D130" s="1">
        <v>266075</v>
      </c>
      <c r="E130" s="9">
        <v>7.35</v>
      </c>
      <c r="F130" s="9">
        <f t="shared" si="12"/>
        <v>1955651.25</v>
      </c>
      <c r="G130" s="6">
        <v>10.5</v>
      </c>
      <c r="H130" s="6">
        <f t="shared" si="13"/>
        <v>2793787.5</v>
      </c>
    </row>
    <row r="131" spans="1:8" ht="45" x14ac:dyDescent="0.25">
      <c r="A131" s="1">
        <v>133</v>
      </c>
      <c r="B131" s="3" t="s">
        <v>156</v>
      </c>
      <c r="C131" s="1" t="s">
        <v>22</v>
      </c>
      <c r="D131" s="1">
        <v>231925</v>
      </c>
      <c r="E131" s="9">
        <v>9.9700000000000006</v>
      </c>
      <c r="F131" s="9">
        <f t="shared" si="12"/>
        <v>2312292.25</v>
      </c>
      <c r="G131" s="6">
        <v>14.6</v>
      </c>
      <c r="H131" s="6">
        <f t="shared" si="13"/>
        <v>3386105</v>
      </c>
    </row>
    <row r="132" spans="1:8" ht="105" x14ac:dyDescent="0.25">
      <c r="A132" s="1">
        <v>151</v>
      </c>
      <c r="B132" s="3" t="s">
        <v>157</v>
      </c>
      <c r="C132" s="1" t="s">
        <v>22</v>
      </c>
      <c r="D132" s="1">
        <v>45950</v>
      </c>
      <c r="E132" s="9">
        <v>32.54</v>
      </c>
      <c r="F132" s="9">
        <f t="shared" si="12"/>
        <v>1495213</v>
      </c>
      <c r="G132" s="6">
        <v>41.73</v>
      </c>
      <c r="H132" s="6">
        <f t="shared" si="13"/>
        <v>1917493.4999999998</v>
      </c>
    </row>
    <row r="133" spans="1:8" x14ac:dyDescent="0.25">
      <c r="A133" s="1">
        <v>181</v>
      </c>
      <c r="B133" s="3" t="s">
        <v>158</v>
      </c>
      <c r="C133" s="1" t="s">
        <v>22</v>
      </c>
      <c r="D133" s="1">
        <v>129850</v>
      </c>
      <c r="E133" s="9">
        <v>1.57</v>
      </c>
      <c r="F133" s="9">
        <f>PRODUCT(D133,E133)</f>
        <v>203864.5</v>
      </c>
      <c r="G133" s="6">
        <v>2.2999999999999998</v>
      </c>
      <c r="H133" s="6">
        <f t="shared" si="13"/>
        <v>298655</v>
      </c>
    </row>
    <row r="134" spans="1:8" x14ac:dyDescent="0.25">
      <c r="A134" s="48" t="s">
        <v>39</v>
      </c>
      <c r="B134" s="48"/>
      <c r="C134" s="48"/>
      <c r="D134" s="48"/>
      <c r="E134" s="48"/>
      <c r="F134" s="9">
        <f>SUM(F124:F133)</f>
        <v>8526239.4100000001</v>
      </c>
      <c r="G134" s="1"/>
      <c r="H134" s="40">
        <f>SUM(H124:H133)</f>
        <v>12167850.710000001</v>
      </c>
    </row>
    <row r="136" spans="1:8" ht="31.5" customHeight="1" x14ac:dyDescent="0.25">
      <c r="A136" s="49" t="s">
        <v>159</v>
      </c>
      <c r="B136" s="51"/>
      <c r="C136" s="51"/>
      <c r="D136" s="51"/>
      <c r="E136" s="51"/>
      <c r="F136" s="51"/>
      <c r="G136" s="51"/>
      <c r="H136" s="51"/>
    </row>
    <row r="137" spans="1:8" ht="84.75" customHeight="1" x14ac:dyDescent="0.25">
      <c r="A137" s="1">
        <v>12</v>
      </c>
      <c r="B137" s="4" t="s">
        <v>160</v>
      </c>
      <c r="C137" s="1" t="s">
        <v>22</v>
      </c>
      <c r="D137" s="1">
        <v>18525</v>
      </c>
      <c r="E137" s="9">
        <v>25.37</v>
      </c>
      <c r="F137" s="9">
        <f t="shared" ref="F137:F143" si="14">PRODUCT(D137,E137)</f>
        <v>469979.25</v>
      </c>
      <c r="G137" s="6">
        <v>29</v>
      </c>
      <c r="H137" s="6">
        <f t="shared" ref="H137:H143" si="15">G137*D137</f>
        <v>537225</v>
      </c>
    </row>
    <row r="138" spans="1:8" ht="75" x14ac:dyDescent="0.25">
      <c r="A138" s="37">
        <v>21</v>
      </c>
      <c r="B138" s="4" t="s">
        <v>161</v>
      </c>
      <c r="C138" s="1" t="s">
        <v>22</v>
      </c>
      <c r="D138" s="1">
        <v>3435</v>
      </c>
      <c r="E138" s="9">
        <v>39.369999999999997</v>
      </c>
      <c r="F138" s="9">
        <f t="shared" si="14"/>
        <v>135235.94999999998</v>
      </c>
      <c r="G138" s="6">
        <v>23.5</v>
      </c>
      <c r="H138" s="6">
        <f t="shared" si="15"/>
        <v>80722.5</v>
      </c>
    </row>
    <row r="139" spans="1:8" ht="43.5" customHeight="1" x14ac:dyDescent="0.25">
      <c r="A139" s="1">
        <v>56</v>
      </c>
      <c r="B139" s="4" t="s">
        <v>162</v>
      </c>
      <c r="C139" s="1" t="s">
        <v>22</v>
      </c>
      <c r="D139" s="1">
        <v>393225</v>
      </c>
      <c r="E139" s="9">
        <v>1.43</v>
      </c>
      <c r="F139" s="9">
        <f t="shared" si="14"/>
        <v>562311.75</v>
      </c>
      <c r="G139" s="6">
        <v>1.91</v>
      </c>
      <c r="H139" s="6">
        <f t="shared" si="15"/>
        <v>751059.75</v>
      </c>
    </row>
    <row r="140" spans="1:8" ht="80.25" customHeight="1" x14ac:dyDescent="0.25">
      <c r="A140" s="1">
        <v>82</v>
      </c>
      <c r="B140" s="4" t="s">
        <v>163</v>
      </c>
      <c r="C140" s="1" t="s">
        <v>22</v>
      </c>
      <c r="D140" s="1">
        <v>125725</v>
      </c>
      <c r="E140" s="9">
        <v>5.25</v>
      </c>
      <c r="F140" s="9">
        <f t="shared" si="14"/>
        <v>660056.25</v>
      </c>
      <c r="G140" s="6">
        <v>7.68</v>
      </c>
      <c r="H140" s="6">
        <f t="shared" si="15"/>
        <v>965568</v>
      </c>
    </row>
    <row r="141" spans="1:8" ht="45" x14ac:dyDescent="0.25">
      <c r="A141" s="1">
        <v>96</v>
      </c>
      <c r="B141" s="3" t="s">
        <v>164</v>
      </c>
      <c r="C141" s="1" t="s">
        <v>22</v>
      </c>
      <c r="D141" s="1">
        <v>40850</v>
      </c>
      <c r="E141" s="9">
        <v>0.93</v>
      </c>
      <c r="F141" s="9">
        <f t="shared" si="14"/>
        <v>37990.5</v>
      </c>
      <c r="G141" s="6">
        <v>1.1299999999999999</v>
      </c>
      <c r="H141" s="6">
        <f t="shared" si="15"/>
        <v>46160.499999999993</v>
      </c>
    </row>
    <row r="142" spans="1:8" ht="15.75" customHeight="1" x14ac:dyDescent="0.25">
      <c r="A142" s="1">
        <v>117</v>
      </c>
      <c r="B142" s="4" t="s">
        <v>165</v>
      </c>
      <c r="C142" s="1" t="s">
        <v>22</v>
      </c>
      <c r="D142" s="1">
        <v>112975</v>
      </c>
      <c r="E142" s="9">
        <v>2.85</v>
      </c>
      <c r="F142" s="9">
        <f t="shared" si="14"/>
        <v>321978.75</v>
      </c>
      <c r="G142" s="6">
        <v>3.75</v>
      </c>
      <c r="H142" s="6">
        <f t="shared" si="15"/>
        <v>423656.25</v>
      </c>
    </row>
    <row r="143" spans="1:8" x14ac:dyDescent="0.25">
      <c r="A143" s="1">
        <v>166</v>
      </c>
      <c r="B143" s="3" t="s">
        <v>166</v>
      </c>
      <c r="C143" s="1" t="s">
        <v>22</v>
      </c>
      <c r="D143" s="1">
        <v>23895</v>
      </c>
      <c r="E143" s="9">
        <v>25.2</v>
      </c>
      <c r="F143" s="9">
        <f t="shared" si="14"/>
        <v>602154</v>
      </c>
      <c r="G143" s="6">
        <v>37.6</v>
      </c>
      <c r="H143" s="6">
        <f t="shared" si="15"/>
        <v>898452</v>
      </c>
    </row>
    <row r="144" spans="1:8" x14ac:dyDescent="0.25">
      <c r="A144" s="48" t="s">
        <v>31</v>
      </c>
      <c r="B144" s="48"/>
      <c r="C144" s="48"/>
      <c r="D144" s="48"/>
      <c r="E144" s="48"/>
      <c r="F144" s="11">
        <f>SUM(F137:F143)</f>
        <v>2789706.45</v>
      </c>
      <c r="G144" s="1"/>
      <c r="H144" s="40">
        <f>SUM(H137:H143)</f>
        <v>3702844</v>
      </c>
    </row>
    <row r="146" spans="1:8" x14ac:dyDescent="0.25">
      <c r="A146" s="48" t="s">
        <v>23</v>
      </c>
      <c r="B146" s="48"/>
      <c r="C146" s="48"/>
      <c r="D146" s="48"/>
      <c r="E146" s="48"/>
      <c r="F146" s="13">
        <f>SUM(F144,F134,F121,F106,F81,F58,F46,F42,F38)</f>
        <v>65646038.100000001</v>
      </c>
      <c r="G146" s="18"/>
      <c r="H146" s="40">
        <f>H144+H134+H121+H106+H81+H58+H46+H42+H38</f>
        <v>89263153.930000007</v>
      </c>
    </row>
  </sheetData>
  <mergeCells count="27">
    <mergeCell ref="A146:E146"/>
    <mergeCell ref="A46:E46"/>
    <mergeCell ref="A134:E134"/>
    <mergeCell ref="A81:E81"/>
    <mergeCell ref="A144:E144"/>
    <mergeCell ref="A106:E106"/>
    <mergeCell ref="A121:E121"/>
    <mergeCell ref="A123:H123"/>
    <mergeCell ref="A136:H136"/>
    <mergeCell ref="A108:H108"/>
    <mergeCell ref="A83:H83"/>
    <mergeCell ref="A60:H60"/>
    <mergeCell ref="A48:H48"/>
    <mergeCell ref="A1:H1"/>
    <mergeCell ref="A2:H2"/>
    <mergeCell ref="A58:E58"/>
    <mergeCell ref="A38:E38"/>
    <mergeCell ref="A42:E42"/>
    <mergeCell ref="A44:H44"/>
    <mergeCell ref="G3:H4"/>
    <mergeCell ref="A6:H6"/>
    <mergeCell ref="A3:A5"/>
    <mergeCell ref="B3:B5"/>
    <mergeCell ref="C3:C5"/>
    <mergeCell ref="D3:D5"/>
    <mergeCell ref="E3:F4"/>
    <mergeCell ref="A40:H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771D-890D-4A20-BA8A-91364E363AFD}">
  <dimension ref="A1:AD150"/>
  <sheetViews>
    <sheetView tabSelected="1" topLeftCell="A46" zoomScale="55" zoomScaleNormal="55" workbookViewId="0">
      <selection activeCell="AA8" sqref="AA8"/>
    </sheetView>
  </sheetViews>
  <sheetFormatPr defaultRowHeight="15" x14ac:dyDescent="0.25"/>
  <cols>
    <col min="1" max="1" width="10.42578125" customWidth="1"/>
    <col min="2" max="2" width="45.5703125" customWidth="1"/>
    <col min="4" max="4" width="11.140625" customWidth="1"/>
    <col min="5" max="5" width="13.7109375" customWidth="1"/>
    <col min="6" max="6" width="20.7109375" bestFit="1" customWidth="1"/>
    <col min="7" max="7" width="12.85546875" bestFit="1" customWidth="1"/>
    <col min="8" max="11" width="12" bestFit="1" customWidth="1"/>
    <col min="12" max="12" width="11.5703125" bestFit="1" customWidth="1"/>
    <col min="13" max="13" width="13.7109375" customWidth="1"/>
    <col min="14" max="14" width="16.140625" customWidth="1"/>
    <col min="15" max="20" width="13.7109375" customWidth="1"/>
    <col min="21" max="21" width="12.85546875" bestFit="1" customWidth="1"/>
    <col min="22" max="22" width="12" bestFit="1" customWidth="1"/>
    <col min="23" max="23" width="10.85546875" customWidth="1"/>
    <col min="24" max="24" width="13.42578125" customWidth="1"/>
    <col min="25" max="25" width="14.5703125" customWidth="1"/>
    <col min="26" max="26" width="11.5703125" bestFit="1" customWidth="1"/>
    <col min="27" max="27" width="22.5703125" customWidth="1"/>
    <col min="30" max="30" width="21.85546875" customWidth="1"/>
  </cols>
  <sheetData>
    <row r="1" spans="1:30" ht="48.75" customHeight="1" x14ac:dyDescent="0.25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30" x14ac:dyDescent="0.25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56" t="s">
        <v>169</v>
      </c>
      <c r="AC2" s="57"/>
      <c r="AD2" s="57"/>
    </row>
    <row r="3" spans="1:30" ht="15" customHeight="1" x14ac:dyDescent="0.25">
      <c r="A3" s="52" t="s">
        <v>0</v>
      </c>
      <c r="B3" s="52" t="s">
        <v>1</v>
      </c>
      <c r="C3" s="52" t="s">
        <v>2</v>
      </c>
      <c r="D3" s="53" t="s">
        <v>3</v>
      </c>
      <c r="E3" s="54" t="s">
        <v>46</v>
      </c>
      <c r="F3" s="54"/>
      <c r="G3" s="65" t="s">
        <v>6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6"/>
      <c r="S3" s="36"/>
      <c r="T3" s="36"/>
      <c r="U3" s="60" t="s">
        <v>7</v>
      </c>
      <c r="V3" s="60"/>
      <c r="W3" s="60"/>
      <c r="X3" s="60"/>
      <c r="Y3" s="60"/>
      <c r="Z3" s="50" t="s">
        <v>8</v>
      </c>
      <c r="AA3" s="61"/>
      <c r="AB3" s="81"/>
      <c r="AC3" s="82"/>
      <c r="AD3" s="83"/>
    </row>
    <row r="4" spans="1:30" ht="62.25" customHeight="1" x14ac:dyDescent="0.25">
      <c r="A4" s="52"/>
      <c r="B4" s="52"/>
      <c r="C4" s="52"/>
      <c r="D4" s="53"/>
      <c r="E4" s="54"/>
      <c r="F4" s="54"/>
      <c r="G4" s="62" t="s">
        <v>19</v>
      </c>
      <c r="H4" s="63"/>
      <c r="I4" s="63"/>
      <c r="J4" s="63"/>
      <c r="K4" s="62" t="s">
        <v>168</v>
      </c>
      <c r="L4" s="63"/>
      <c r="M4" s="64"/>
      <c r="N4" s="30" t="s">
        <v>187</v>
      </c>
      <c r="O4" s="65" t="s">
        <v>188</v>
      </c>
      <c r="P4" s="66"/>
      <c r="Q4" s="65" t="s">
        <v>184</v>
      </c>
      <c r="R4" s="66"/>
      <c r="S4" s="36" t="s">
        <v>189</v>
      </c>
      <c r="T4" s="36" t="s">
        <v>185</v>
      </c>
      <c r="U4" s="60"/>
      <c r="V4" s="60"/>
      <c r="W4" s="60"/>
      <c r="X4" s="60"/>
      <c r="Y4" s="60"/>
      <c r="Z4" s="50"/>
      <c r="AA4" s="61"/>
      <c r="AB4" s="84"/>
      <c r="AC4" s="85"/>
      <c r="AD4" s="86"/>
    </row>
    <row r="5" spans="1:30" ht="24.75" customHeight="1" x14ac:dyDescent="0.25">
      <c r="A5" s="52"/>
      <c r="B5" s="52"/>
      <c r="C5" s="52"/>
      <c r="D5" s="53"/>
      <c r="E5" s="10" t="s">
        <v>4</v>
      </c>
      <c r="F5" s="10" t="s">
        <v>5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20</v>
      </c>
      <c r="L5" s="5" t="s">
        <v>21</v>
      </c>
      <c r="M5" s="5" t="s">
        <v>43</v>
      </c>
      <c r="N5" s="5" t="s">
        <v>44</v>
      </c>
      <c r="O5" s="5" t="s">
        <v>182</v>
      </c>
      <c r="P5" s="5" t="s">
        <v>183</v>
      </c>
      <c r="Q5" s="5"/>
      <c r="R5" s="5"/>
      <c r="S5" s="5"/>
      <c r="T5" s="5"/>
      <c r="U5" s="14" t="s">
        <v>13</v>
      </c>
      <c r="V5" s="14" t="s">
        <v>14</v>
      </c>
      <c r="W5" s="14" t="s">
        <v>15</v>
      </c>
      <c r="X5" s="14" t="s">
        <v>16</v>
      </c>
      <c r="Y5" s="14" t="s">
        <v>17</v>
      </c>
      <c r="Z5" s="5" t="s">
        <v>4</v>
      </c>
      <c r="AA5" s="29" t="s">
        <v>5</v>
      </c>
      <c r="AB5" s="84"/>
      <c r="AC5" s="85"/>
      <c r="AD5" s="86"/>
    </row>
    <row r="6" spans="1:30" ht="33.75" customHeight="1" x14ac:dyDescent="0.25">
      <c r="A6" s="49" t="s">
        <v>190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8"/>
      <c r="AB6" s="87"/>
      <c r="AC6" s="88"/>
      <c r="AD6" s="89"/>
    </row>
    <row r="7" spans="1:30" ht="75" x14ac:dyDescent="0.25">
      <c r="A7" s="1">
        <v>6</v>
      </c>
      <c r="B7" s="3" t="s">
        <v>172</v>
      </c>
      <c r="C7" s="1" t="s">
        <v>22</v>
      </c>
      <c r="D7" s="1">
        <v>45425</v>
      </c>
      <c r="E7" s="9">
        <v>16.45</v>
      </c>
      <c r="F7" s="9">
        <f>PRODUCT(D7,E7)</f>
        <v>747241.25</v>
      </c>
      <c r="G7" s="6">
        <v>23</v>
      </c>
      <c r="H7" s="6">
        <v>22.5</v>
      </c>
      <c r="I7" s="6">
        <v>20.75</v>
      </c>
      <c r="J7" s="6"/>
      <c r="K7" s="6"/>
      <c r="L7" s="6"/>
      <c r="M7" s="6"/>
      <c r="N7" s="6"/>
      <c r="O7" s="6"/>
      <c r="P7" s="6"/>
      <c r="Q7" s="6"/>
      <c r="R7" s="6"/>
      <c r="S7" s="6">
        <v>23.2</v>
      </c>
      <c r="T7" s="6">
        <v>23.2</v>
      </c>
      <c r="U7" s="7">
        <f>AVERAGE(G7,H7,I7,J7,K7,L7,M7,N7,O7,P7,Q7,R7,T7,S7)</f>
        <v>22.53</v>
      </c>
      <c r="V7" s="7">
        <f>_xlfn.STDEV.S(G7,H7,I7,J7,K7,L7,M7,N7,O7,P7,Q7,R7,T7,S7)</f>
        <v>1.0353743284435826</v>
      </c>
      <c r="W7" s="17">
        <f>V7/U7</f>
        <v>4.5955363002378277E-2</v>
      </c>
      <c r="X7" s="7">
        <f>SUM(U7,V7)</f>
        <v>23.565374328443582</v>
      </c>
      <c r="Y7" s="7">
        <f>U7-V7</f>
        <v>21.49462567155642</v>
      </c>
      <c r="Z7" s="6">
        <v>22.53</v>
      </c>
      <c r="AA7" s="21">
        <f>Z7*D7</f>
        <v>1023425.25</v>
      </c>
      <c r="AB7" s="90"/>
      <c r="AC7" s="91"/>
      <c r="AD7" s="92"/>
    </row>
    <row r="8" spans="1:30" ht="75" x14ac:dyDescent="0.25">
      <c r="A8" s="39">
        <v>14</v>
      </c>
      <c r="B8" s="3" t="s">
        <v>171</v>
      </c>
      <c r="C8" s="1" t="s">
        <v>22</v>
      </c>
      <c r="D8" s="1">
        <v>2125</v>
      </c>
      <c r="E8" s="9">
        <v>28.17</v>
      </c>
      <c r="F8" s="9">
        <f t="shared" ref="F8:F37" si="0">PRODUCT(D8,E8)</f>
        <v>59861.25</v>
      </c>
      <c r="G8" s="6">
        <v>24</v>
      </c>
      <c r="H8" s="6">
        <v>25.75</v>
      </c>
      <c r="I8" s="6">
        <v>20.75</v>
      </c>
      <c r="J8" s="6"/>
      <c r="K8" s="6"/>
      <c r="L8" s="6"/>
      <c r="M8" s="6"/>
      <c r="N8" s="6"/>
      <c r="O8" s="6"/>
      <c r="P8" s="6"/>
      <c r="Q8" s="6"/>
      <c r="R8" s="6"/>
      <c r="S8" s="38">
        <v>45</v>
      </c>
      <c r="T8" s="38">
        <v>44.8</v>
      </c>
      <c r="U8" s="7">
        <f>AVERAGE(G8,H8,I8,J8,K8,L8,M8,N8,O8,P8,Q8,R8)</f>
        <v>23.5</v>
      </c>
      <c r="V8" s="7">
        <f>_xlfn.STDEV.S(G8,H8,I8,J8,K8,L8,M8,N8,O8,P8,Q8,R8)</f>
        <v>2.5372228912730548</v>
      </c>
      <c r="W8" s="17">
        <f>V8/U8</f>
        <v>0.10796693154353425</v>
      </c>
      <c r="X8" s="7">
        <f t="shared" ref="X8:X37" si="1">SUM(U8,V8)</f>
        <v>26.037222891273053</v>
      </c>
      <c r="Y8" s="7">
        <f t="shared" ref="Y8:Y37" si="2">U8-V8</f>
        <v>20.962777108726947</v>
      </c>
      <c r="Z8" s="6">
        <v>23.5</v>
      </c>
      <c r="AA8" s="21">
        <f t="shared" ref="AA8:AA37" si="3">Z8*D8</f>
        <v>49937.5</v>
      </c>
      <c r="AB8" s="90"/>
      <c r="AC8" s="91"/>
      <c r="AD8" s="92"/>
    </row>
    <row r="9" spans="1:30" ht="60" x14ac:dyDescent="0.25">
      <c r="A9" s="1">
        <v>29</v>
      </c>
      <c r="B9" s="3" t="s">
        <v>49</v>
      </c>
      <c r="C9" s="1" t="s">
        <v>22</v>
      </c>
      <c r="D9" s="1">
        <v>5096</v>
      </c>
      <c r="E9" s="9">
        <v>69.650000000000006</v>
      </c>
      <c r="F9" s="9">
        <f t="shared" si="0"/>
        <v>354936.4</v>
      </c>
      <c r="G9" s="6">
        <v>83</v>
      </c>
      <c r="H9" s="6">
        <v>88</v>
      </c>
      <c r="I9" s="6">
        <v>90</v>
      </c>
      <c r="J9" s="6"/>
      <c r="K9" s="6"/>
      <c r="L9" s="6"/>
      <c r="M9" s="6"/>
      <c r="N9" s="6"/>
      <c r="O9" s="6"/>
      <c r="P9" s="6"/>
      <c r="Q9" s="6"/>
      <c r="R9" s="6"/>
      <c r="S9" s="6">
        <v>75.2</v>
      </c>
      <c r="T9" s="6">
        <v>75</v>
      </c>
      <c r="U9" s="7">
        <f t="shared" ref="U9:U12" si="4">AVERAGE(G9,H9,I9,J9,K9,L9,M9,N9,O9,P9,Q9,R9,T9,S9)</f>
        <v>82.24</v>
      </c>
      <c r="V9" s="7">
        <f t="shared" ref="V9:V12" si="5">_xlfn.STDEV.S(G9,H9,I9,J9,K9,L9,M9,N9,O9,P9,Q9,R9,T9,S9)</f>
        <v>6.9991428046582955</v>
      </c>
      <c r="W9" s="17">
        <f t="shared" ref="W9:W12" si="6">V9/U9</f>
        <v>8.5106308422401453E-2</v>
      </c>
      <c r="X9" s="7">
        <f t="shared" si="1"/>
        <v>89.239142804658286</v>
      </c>
      <c r="Y9" s="7">
        <f t="shared" si="2"/>
        <v>75.240857195341704</v>
      </c>
      <c r="Z9" s="6">
        <v>82.24</v>
      </c>
      <c r="AA9" s="21">
        <f t="shared" si="3"/>
        <v>419095.03999999998</v>
      </c>
      <c r="AB9" s="90"/>
      <c r="AC9" s="91"/>
      <c r="AD9" s="92"/>
    </row>
    <row r="10" spans="1:30" ht="60" x14ac:dyDescent="0.25">
      <c r="A10" s="1">
        <v>33</v>
      </c>
      <c r="B10" s="3" t="s">
        <v>51</v>
      </c>
      <c r="C10" s="1" t="s">
        <v>22</v>
      </c>
      <c r="D10" s="1">
        <v>16593</v>
      </c>
      <c r="E10" s="9">
        <v>11.6</v>
      </c>
      <c r="F10" s="9">
        <f t="shared" si="0"/>
        <v>192478.8</v>
      </c>
      <c r="G10" s="19">
        <v>11.54</v>
      </c>
      <c r="H10" s="6">
        <v>11.9</v>
      </c>
      <c r="I10" s="6">
        <v>10.64</v>
      </c>
      <c r="J10" s="6"/>
      <c r="K10" s="6"/>
      <c r="L10" s="6"/>
      <c r="M10" s="6"/>
      <c r="N10" s="6"/>
      <c r="O10" s="6"/>
      <c r="P10" s="6"/>
      <c r="Q10" s="6"/>
      <c r="R10" s="6"/>
      <c r="S10" s="6">
        <v>17.2</v>
      </c>
      <c r="T10" s="6">
        <v>16.5</v>
      </c>
      <c r="U10" s="7">
        <f t="shared" si="4"/>
        <v>13.556000000000001</v>
      </c>
      <c r="V10" s="7">
        <f t="shared" si="5"/>
        <v>3.0518650035674879</v>
      </c>
      <c r="W10" s="17">
        <f t="shared" si="6"/>
        <v>0.22513020091232575</v>
      </c>
      <c r="X10" s="7">
        <f t="shared" si="1"/>
        <v>16.60786500356749</v>
      </c>
      <c r="Y10" s="7">
        <f t="shared" si="2"/>
        <v>10.504134996432512</v>
      </c>
      <c r="Z10" s="6">
        <v>13.56</v>
      </c>
      <c r="AA10" s="21">
        <f t="shared" si="3"/>
        <v>225001.08000000002</v>
      </c>
      <c r="AB10" s="90"/>
      <c r="AC10" s="91"/>
      <c r="AD10" s="92"/>
    </row>
    <row r="11" spans="1:30" ht="75" x14ac:dyDescent="0.25">
      <c r="A11" s="1">
        <v>44</v>
      </c>
      <c r="B11" s="3" t="s">
        <v>52</v>
      </c>
      <c r="C11" s="1" t="s">
        <v>22</v>
      </c>
      <c r="D11" s="1">
        <v>10350</v>
      </c>
      <c r="E11" s="9">
        <v>11.37</v>
      </c>
      <c r="F11" s="9">
        <f t="shared" si="0"/>
        <v>117679.49999999999</v>
      </c>
      <c r="G11" s="19">
        <v>11.54</v>
      </c>
      <c r="H11" s="6">
        <v>11.9</v>
      </c>
      <c r="I11" s="6">
        <v>10.64</v>
      </c>
      <c r="J11" s="6"/>
      <c r="K11" s="6"/>
      <c r="L11" s="6"/>
      <c r="M11" s="6"/>
      <c r="N11" s="6"/>
      <c r="O11" s="6"/>
      <c r="P11" s="6"/>
      <c r="Q11" s="6"/>
      <c r="R11" s="6"/>
      <c r="S11" s="6">
        <v>19</v>
      </c>
      <c r="T11" s="6">
        <v>18.2</v>
      </c>
      <c r="U11" s="7">
        <f t="shared" si="4"/>
        <v>14.256</v>
      </c>
      <c r="V11" s="7">
        <f t="shared" si="5"/>
        <v>4.0019845077161351</v>
      </c>
      <c r="W11" s="17">
        <f t="shared" si="6"/>
        <v>0.28072281900365709</v>
      </c>
      <c r="X11" s="7">
        <f t="shared" si="1"/>
        <v>18.257984507716134</v>
      </c>
      <c r="Y11" s="7">
        <f t="shared" si="2"/>
        <v>10.254015492283866</v>
      </c>
      <c r="Z11" s="6">
        <v>14.26</v>
      </c>
      <c r="AA11" s="21">
        <f t="shared" si="3"/>
        <v>147591</v>
      </c>
      <c r="AB11" s="90"/>
      <c r="AC11" s="91"/>
      <c r="AD11" s="92"/>
    </row>
    <row r="12" spans="1:30" ht="60" x14ac:dyDescent="0.25">
      <c r="A12" s="1">
        <v>59</v>
      </c>
      <c r="B12" s="3" t="s">
        <v>53</v>
      </c>
      <c r="C12" s="1" t="s">
        <v>22</v>
      </c>
      <c r="D12" s="1">
        <v>21975</v>
      </c>
      <c r="E12" s="9">
        <v>1.79</v>
      </c>
      <c r="F12" s="9">
        <f t="shared" si="0"/>
        <v>39335.25</v>
      </c>
      <c r="G12" s="19">
        <v>1.5</v>
      </c>
      <c r="H12" s="6"/>
      <c r="I12" s="6"/>
      <c r="J12" s="6"/>
      <c r="K12" s="6">
        <v>2.38</v>
      </c>
      <c r="L12" s="6">
        <v>2.02</v>
      </c>
      <c r="M12" s="33">
        <v>1.84</v>
      </c>
      <c r="N12" s="6">
        <v>2.02</v>
      </c>
      <c r="O12" s="6">
        <v>1.5</v>
      </c>
      <c r="P12" s="6"/>
      <c r="Q12" s="6"/>
      <c r="R12" s="6"/>
      <c r="S12" s="6">
        <v>2.5</v>
      </c>
      <c r="T12" s="6">
        <v>2.2999999999999998</v>
      </c>
      <c r="U12" s="7">
        <f t="shared" si="4"/>
        <v>2.0074999999999998</v>
      </c>
      <c r="V12" s="7">
        <f t="shared" si="5"/>
        <v>0.37991540411743591</v>
      </c>
      <c r="W12" s="17">
        <f t="shared" si="6"/>
        <v>0.18924802197630683</v>
      </c>
      <c r="X12" s="7">
        <f t="shared" si="1"/>
        <v>2.3874154041174358</v>
      </c>
      <c r="Y12" s="7">
        <f t="shared" si="2"/>
        <v>1.6275845958825639</v>
      </c>
      <c r="Z12" s="6">
        <v>2.0099999999999998</v>
      </c>
      <c r="AA12" s="21">
        <f t="shared" si="3"/>
        <v>44169.749999999993</v>
      </c>
      <c r="AB12" s="90"/>
      <c r="AC12" s="91"/>
      <c r="AD12" s="92"/>
    </row>
    <row r="13" spans="1:30" ht="45" x14ac:dyDescent="0.25">
      <c r="A13" s="39">
        <v>67</v>
      </c>
      <c r="B13" s="3" t="s">
        <v>54</v>
      </c>
      <c r="C13" s="1" t="s">
        <v>22</v>
      </c>
      <c r="D13" s="1">
        <v>117250</v>
      </c>
      <c r="E13" s="9">
        <v>0.51</v>
      </c>
      <c r="F13" s="9">
        <f t="shared" si="0"/>
        <v>59797.5</v>
      </c>
      <c r="G13" s="6">
        <v>0.42</v>
      </c>
      <c r="H13" s="19">
        <v>0.35</v>
      </c>
      <c r="I13" s="6">
        <v>0.35</v>
      </c>
      <c r="J13" s="6"/>
      <c r="K13" s="2"/>
      <c r="L13" s="6"/>
      <c r="M13" s="6"/>
      <c r="N13" s="6"/>
      <c r="O13" s="6"/>
      <c r="P13" s="6"/>
      <c r="Q13" s="6"/>
      <c r="R13" s="6"/>
      <c r="S13" s="38">
        <v>1</v>
      </c>
      <c r="T13" s="6">
        <v>0.65</v>
      </c>
      <c r="U13" s="7">
        <f>AVERAGE(G13,H13,I13,J13,K13,L13,M13,N13,O13,P13,Q13,R13,T13)</f>
        <v>0.4425</v>
      </c>
      <c r="V13" s="7">
        <f>_xlfn.STDEV.S(G13,H13,I13,J13,K13,L13,M13,N13,O13,P13,Q13,R13,T13)</f>
        <v>0.14221462653327882</v>
      </c>
      <c r="W13" s="17">
        <f t="shared" ref="W13:W37" si="7">V13/U13</f>
        <v>0.32138898651588432</v>
      </c>
      <c r="X13" s="7">
        <f t="shared" si="1"/>
        <v>0.58471462653327877</v>
      </c>
      <c r="Y13" s="7">
        <f t="shared" si="2"/>
        <v>0.30028537346672118</v>
      </c>
      <c r="Z13" s="6">
        <v>0.44</v>
      </c>
      <c r="AA13" s="21">
        <f t="shared" si="3"/>
        <v>51590</v>
      </c>
      <c r="AB13" s="90"/>
      <c r="AC13" s="91"/>
      <c r="AD13" s="92"/>
    </row>
    <row r="14" spans="1:30" ht="58.5" customHeight="1" x14ac:dyDescent="0.25">
      <c r="A14" s="1">
        <v>71</v>
      </c>
      <c r="B14" s="3" t="s">
        <v>55</v>
      </c>
      <c r="C14" s="1" t="s">
        <v>22</v>
      </c>
      <c r="D14" s="1">
        <v>173800</v>
      </c>
      <c r="E14" s="9">
        <v>0.93</v>
      </c>
      <c r="F14" s="9">
        <f t="shared" si="0"/>
        <v>161634</v>
      </c>
      <c r="G14" s="6">
        <v>1.5</v>
      </c>
      <c r="H14" s="6">
        <v>1.64</v>
      </c>
      <c r="I14" s="6">
        <v>1.25</v>
      </c>
      <c r="J14" s="6"/>
      <c r="K14" s="2"/>
      <c r="L14" s="6"/>
      <c r="M14" s="6"/>
      <c r="N14" s="6"/>
      <c r="O14" s="6"/>
      <c r="P14" s="6"/>
      <c r="Q14" s="6"/>
      <c r="R14" s="6"/>
      <c r="S14" s="6">
        <v>1.3</v>
      </c>
      <c r="T14" s="6">
        <v>1.2</v>
      </c>
      <c r="U14" s="7">
        <f t="shared" ref="U14:U20" si="8">AVERAGE(G14,H14,I14,J14,K14,L14,M14,N14,O14,P14,Q14,R14,T14,S14)</f>
        <v>1.3779999999999999</v>
      </c>
      <c r="V14" s="7">
        <f t="shared" ref="V14:V20" si="9">_xlfn.STDEV.S(G14,H14,I14,J14,K14,L14,M14,N14,O14,P14,Q14,R14,T14,S14)</f>
        <v>0.1855262784621087</v>
      </c>
      <c r="W14" s="17">
        <f t="shared" si="7"/>
        <v>0.13463445461691489</v>
      </c>
      <c r="X14" s="7">
        <f t="shared" si="1"/>
        <v>1.5635262784621087</v>
      </c>
      <c r="Y14" s="7">
        <f t="shared" si="2"/>
        <v>1.1924737215378911</v>
      </c>
      <c r="Z14" s="6">
        <v>1.38</v>
      </c>
      <c r="AA14" s="21">
        <f t="shared" si="3"/>
        <v>239843.99999999997</v>
      </c>
      <c r="AB14" s="90"/>
      <c r="AC14" s="91"/>
      <c r="AD14" s="92"/>
    </row>
    <row r="15" spans="1:30" ht="60" x14ac:dyDescent="0.25">
      <c r="A15" s="1">
        <v>75</v>
      </c>
      <c r="B15" s="3" t="s">
        <v>56</v>
      </c>
      <c r="C15" s="1" t="s">
        <v>22</v>
      </c>
      <c r="D15" s="1">
        <v>160925</v>
      </c>
      <c r="E15" s="9">
        <v>5.07</v>
      </c>
      <c r="F15" s="9">
        <f t="shared" si="0"/>
        <v>815889.75</v>
      </c>
      <c r="G15" s="6">
        <v>7.5</v>
      </c>
      <c r="H15" s="6">
        <v>5.07</v>
      </c>
      <c r="I15" s="6">
        <v>5</v>
      </c>
      <c r="J15" s="6"/>
      <c r="K15" s="6"/>
      <c r="L15" s="6"/>
      <c r="M15" s="6"/>
      <c r="N15" s="6"/>
      <c r="O15" s="6"/>
      <c r="P15" s="6"/>
      <c r="Q15" s="6"/>
      <c r="R15" s="6"/>
      <c r="S15" s="6">
        <v>7.55</v>
      </c>
      <c r="T15" s="6">
        <v>7.5</v>
      </c>
      <c r="U15" s="7">
        <f t="shared" si="8"/>
        <v>6.5239999999999991</v>
      </c>
      <c r="V15" s="7">
        <f t="shared" si="9"/>
        <v>1.3596433355847459</v>
      </c>
      <c r="W15" s="17">
        <f t="shared" si="7"/>
        <v>0.20840639723861834</v>
      </c>
      <c r="X15" s="7">
        <f t="shared" si="1"/>
        <v>7.8836433355847451</v>
      </c>
      <c r="Y15" s="7">
        <f t="shared" si="2"/>
        <v>5.1643566644152532</v>
      </c>
      <c r="Z15" s="6">
        <v>6.52</v>
      </c>
      <c r="AA15" s="21">
        <f t="shared" si="3"/>
        <v>1049231</v>
      </c>
      <c r="AB15" s="90"/>
      <c r="AC15" s="91"/>
      <c r="AD15" s="92"/>
    </row>
    <row r="16" spans="1:30" ht="60" x14ac:dyDescent="0.25">
      <c r="A16" s="1">
        <v>80</v>
      </c>
      <c r="B16" s="3" t="s">
        <v>57</v>
      </c>
      <c r="C16" s="1" t="s">
        <v>22</v>
      </c>
      <c r="D16" s="1">
        <v>129075</v>
      </c>
      <c r="E16" s="11">
        <v>9.64</v>
      </c>
      <c r="F16" s="9">
        <f t="shared" si="0"/>
        <v>1244283</v>
      </c>
      <c r="G16" s="6">
        <v>9.65</v>
      </c>
      <c r="H16" s="6">
        <v>8.9499999999999993</v>
      </c>
      <c r="I16" s="6">
        <v>7.96</v>
      </c>
      <c r="J16" s="6"/>
      <c r="K16" s="6"/>
      <c r="L16" s="6"/>
      <c r="M16" s="6"/>
      <c r="N16" s="6"/>
      <c r="O16" s="6"/>
      <c r="P16" s="6"/>
      <c r="Q16" s="6"/>
      <c r="R16" s="6"/>
      <c r="S16" s="6">
        <v>13.35</v>
      </c>
      <c r="T16" s="6">
        <v>13.2</v>
      </c>
      <c r="U16" s="7">
        <f t="shared" si="8"/>
        <v>10.622000000000002</v>
      </c>
      <c r="V16" s="7">
        <f t="shared" si="9"/>
        <v>2.4957303540246421</v>
      </c>
      <c r="W16" s="17">
        <f t="shared" si="7"/>
        <v>0.23495860986863507</v>
      </c>
      <c r="X16" s="7">
        <f t="shared" si="1"/>
        <v>13.117730354024644</v>
      </c>
      <c r="Y16" s="7">
        <f t="shared" si="2"/>
        <v>8.1262696459753592</v>
      </c>
      <c r="Z16" s="6">
        <v>10.62</v>
      </c>
      <c r="AA16" s="21">
        <f t="shared" si="3"/>
        <v>1370776.5</v>
      </c>
      <c r="AB16" s="90"/>
      <c r="AC16" s="91"/>
      <c r="AD16" s="92"/>
    </row>
    <row r="17" spans="1:30" ht="30" x14ac:dyDescent="0.25">
      <c r="A17" s="1">
        <v>88</v>
      </c>
      <c r="B17" s="3" t="s">
        <v>58</v>
      </c>
      <c r="C17" s="1" t="s">
        <v>22</v>
      </c>
      <c r="D17" s="1">
        <v>345550</v>
      </c>
      <c r="E17" s="11">
        <v>0.57999999999999996</v>
      </c>
      <c r="F17" s="9">
        <f t="shared" si="0"/>
        <v>200419</v>
      </c>
      <c r="G17" s="6">
        <v>0.45</v>
      </c>
      <c r="H17" s="6">
        <v>0.35</v>
      </c>
      <c r="I17" s="6">
        <v>0.35</v>
      </c>
      <c r="J17" s="6"/>
      <c r="K17" s="6"/>
      <c r="L17" s="6"/>
      <c r="M17" s="6"/>
      <c r="N17" s="6"/>
      <c r="O17" s="6"/>
      <c r="P17" s="6"/>
      <c r="Q17" s="6"/>
      <c r="R17" s="6"/>
      <c r="S17" s="6">
        <v>0.8</v>
      </c>
      <c r="T17" s="6">
        <v>0.72</v>
      </c>
      <c r="U17" s="7">
        <f t="shared" si="8"/>
        <v>0.53400000000000003</v>
      </c>
      <c r="V17" s="7">
        <f t="shared" si="9"/>
        <v>0.21220273325289665</v>
      </c>
      <c r="W17" s="17">
        <f t="shared" si="7"/>
        <v>0.39738339560467534</v>
      </c>
      <c r="X17" s="7">
        <f t="shared" si="1"/>
        <v>0.74620273325289666</v>
      </c>
      <c r="Y17" s="7">
        <f t="shared" si="2"/>
        <v>0.32179726674710341</v>
      </c>
      <c r="Z17" s="6">
        <v>0.53</v>
      </c>
      <c r="AA17" s="21">
        <f t="shared" si="3"/>
        <v>183141.5</v>
      </c>
      <c r="AB17" s="90"/>
      <c r="AC17" s="91"/>
      <c r="AD17" s="92"/>
    </row>
    <row r="18" spans="1:30" ht="43.5" customHeight="1" x14ac:dyDescent="0.25">
      <c r="A18" s="1">
        <v>90</v>
      </c>
      <c r="B18" s="3" t="s">
        <v>177</v>
      </c>
      <c r="C18" s="1" t="s">
        <v>22</v>
      </c>
      <c r="D18" s="1">
        <v>203475</v>
      </c>
      <c r="E18" s="11">
        <v>1.42</v>
      </c>
      <c r="F18" s="9">
        <f t="shared" si="0"/>
        <v>288934.5</v>
      </c>
      <c r="G18" s="6">
        <v>1.7</v>
      </c>
      <c r="H18" s="6">
        <v>1.03</v>
      </c>
      <c r="I18" s="6">
        <v>1.3</v>
      </c>
      <c r="J18" s="6"/>
      <c r="K18" s="6"/>
      <c r="L18" s="6"/>
      <c r="M18" s="6"/>
      <c r="N18" s="6">
        <v>3.35</v>
      </c>
      <c r="O18" s="6"/>
      <c r="P18" s="6"/>
      <c r="Q18" s="6">
        <v>3.83</v>
      </c>
      <c r="R18" s="6">
        <v>2.83</v>
      </c>
      <c r="S18" s="6">
        <v>2.2000000000000002</v>
      </c>
      <c r="T18" s="6">
        <v>2.1</v>
      </c>
      <c r="U18" s="7">
        <f t="shared" si="8"/>
        <v>2.2925</v>
      </c>
      <c r="V18" s="7">
        <f t="shared" si="9"/>
        <v>0.98174407488480897</v>
      </c>
      <c r="W18" s="17">
        <f t="shared" si="7"/>
        <v>0.42824169024419151</v>
      </c>
      <c r="X18" s="7">
        <f t="shared" si="1"/>
        <v>3.274244074884809</v>
      </c>
      <c r="Y18" s="7">
        <f t="shared" si="2"/>
        <v>1.310755925115191</v>
      </c>
      <c r="Z18" s="6">
        <v>2.29</v>
      </c>
      <c r="AA18" s="21">
        <f t="shared" si="3"/>
        <v>465957.75</v>
      </c>
      <c r="AB18" s="90"/>
      <c r="AC18" s="91"/>
      <c r="AD18" s="92"/>
    </row>
    <row r="19" spans="1:30" ht="30" x14ac:dyDescent="0.25">
      <c r="A19" s="39">
        <v>97</v>
      </c>
      <c r="B19" s="3" t="s">
        <v>176</v>
      </c>
      <c r="C19" s="1" t="s">
        <v>22</v>
      </c>
      <c r="D19" s="1">
        <v>69075</v>
      </c>
      <c r="E19" s="11">
        <v>1.35</v>
      </c>
      <c r="F19" s="9">
        <f t="shared" si="0"/>
        <v>93251.25</v>
      </c>
      <c r="G19" s="6">
        <v>0.7</v>
      </c>
      <c r="H19" s="6">
        <v>0.8</v>
      </c>
      <c r="I19" s="6">
        <v>0.8</v>
      </c>
      <c r="J19" s="6">
        <v>0.9</v>
      </c>
      <c r="K19" s="6">
        <v>1.1000000000000001</v>
      </c>
      <c r="L19" s="6"/>
      <c r="M19" s="2"/>
      <c r="N19" s="6">
        <v>1.44</v>
      </c>
      <c r="O19" s="6"/>
      <c r="P19" s="6"/>
      <c r="Q19" s="6">
        <v>1.33</v>
      </c>
      <c r="R19" s="6"/>
      <c r="S19" s="19">
        <v>1.8</v>
      </c>
      <c r="T19" s="19">
        <v>1.6</v>
      </c>
      <c r="U19" s="7">
        <f t="shared" si="8"/>
        <v>1.1633333333333333</v>
      </c>
      <c r="V19" s="7">
        <f t="shared" si="9"/>
        <v>0.39566399886772585</v>
      </c>
      <c r="W19" s="17">
        <f t="shared" si="7"/>
        <v>0.34011231994360386</v>
      </c>
      <c r="X19" s="7">
        <f t="shared" si="1"/>
        <v>1.5589973322010593</v>
      </c>
      <c r="Y19" s="7">
        <f t="shared" si="2"/>
        <v>0.76766933446560748</v>
      </c>
      <c r="Z19" s="6">
        <v>1.1599999999999999</v>
      </c>
      <c r="AA19" s="21">
        <f t="shared" si="3"/>
        <v>80127</v>
      </c>
      <c r="AB19" s="93"/>
      <c r="AC19" s="94"/>
      <c r="AD19" s="95"/>
    </row>
    <row r="20" spans="1:30" ht="30" x14ac:dyDescent="0.25">
      <c r="A20" s="1">
        <v>100</v>
      </c>
      <c r="B20" s="3" t="s">
        <v>175</v>
      </c>
      <c r="C20" s="1" t="s">
        <v>22</v>
      </c>
      <c r="D20" s="1">
        <v>72950</v>
      </c>
      <c r="E20" s="11">
        <v>1.9</v>
      </c>
      <c r="F20" s="9">
        <f t="shared" si="0"/>
        <v>138605</v>
      </c>
      <c r="G20" s="19">
        <v>1.99</v>
      </c>
      <c r="H20" s="19">
        <v>1.75</v>
      </c>
      <c r="I20" s="19">
        <v>2</v>
      </c>
      <c r="J20" s="6"/>
      <c r="K20" s="6"/>
      <c r="L20" s="6"/>
      <c r="M20" s="2"/>
      <c r="N20" s="6">
        <v>1.95</v>
      </c>
      <c r="O20" s="6">
        <v>2</v>
      </c>
      <c r="P20" s="6"/>
      <c r="Q20" s="6"/>
      <c r="R20" s="6"/>
      <c r="S20" s="6">
        <v>2.25</v>
      </c>
      <c r="T20" s="6">
        <v>2.15</v>
      </c>
      <c r="U20" s="7">
        <f t="shared" si="8"/>
        <v>2.0128571428571429</v>
      </c>
      <c r="V20" s="7">
        <f t="shared" si="9"/>
        <v>0.15755573465859476</v>
      </c>
      <c r="W20" s="17">
        <f t="shared" si="7"/>
        <v>7.8274673002850487E-2</v>
      </c>
      <c r="X20" s="7">
        <f t="shared" si="1"/>
        <v>2.1704128775157376</v>
      </c>
      <c r="Y20" s="7">
        <f t="shared" si="2"/>
        <v>1.8553014081985482</v>
      </c>
      <c r="Z20" s="6">
        <v>2.0099999999999998</v>
      </c>
      <c r="AA20" s="21">
        <f t="shared" si="3"/>
        <v>146629.49999999997</v>
      </c>
      <c r="AB20" s="90"/>
      <c r="AC20" s="91"/>
      <c r="AD20" s="92"/>
    </row>
    <row r="21" spans="1:30" ht="45" x14ac:dyDescent="0.25">
      <c r="A21" s="1">
        <v>112</v>
      </c>
      <c r="B21" s="3" t="s">
        <v>174</v>
      </c>
      <c r="C21" s="1" t="s">
        <v>22</v>
      </c>
      <c r="D21" s="1">
        <v>418700</v>
      </c>
      <c r="E21" s="11">
        <v>0.57999999999999996</v>
      </c>
      <c r="F21" s="9">
        <f t="shared" si="0"/>
        <v>242845.99999999997</v>
      </c>
      <c r="G21" s="19">
        <v>0.5</v>
      </c>
      <c r="H21" s="19">
        <v>0.52</v>
      </c>
      <c r="I21" s="19">
        <v>0.48</v>
      </c>
      <c r="J21" s="31"/>
      <c r="K21" s="6"/>
      <c r="L21" s="6"/>
      <c r="M21" s="6"/>
      <c r="N21" s="6"/>
      <c r="O21" s="6"/>
      <c r="P21" s="6"/>
      <c r="Q21" s="6"/>
      <c r="R21" s="6"/>
      <c r="S21" s="38">
        <v>1</v>
      </c>
      <c r="T21" s="6">
        <v>0.75</v>
      </c>
      <c r="U21" s="7">
        <f>AVERAGE(G21,H21,I21,J21,K21,L21,M21,N21,O21,P21,Q21,R21,T21)</f>
        <v>0.5625</v>
      </c>
      <c r="V21" s="7">
        <f>_xlfn.STDEV.S(G21,H21,I21,J21,K21,L21,M21,N21,O21,P21,Q21,R21,T21)</f>
        <v>0.12606215398233778</v>
      </c>
      <c r="W21" s="17">
        <f t="shared" si="7"/>
        <v>0.2241104959686005</v>
      </c>
      <c r="X21" s="7">
        <f t="shared" si="1"/>
        <v>0.68856215398233778</v>
      </c>
      <c r="Y21" s="7">
        <f t="shared" si="2"/>
        <v>0.43643784601766222</v>
      </c>
      <c r="Z21" s="6">
        <v>0.56000000000000005</v>
      </c>
      <c r="AA21" s="21">
        <f t="shared" si="3"/>
        <v>234472.00000000003</v>
      </c>
      <c r="AB21" s="90"/>
      <c r="AC21" s="91"/>
      <c r="AD21" s="92"/>
    </row>
    <row r="22" spans="1:30" ht="45" x14ac:dyDescent="0.25">
      <c r="A22" s="1">
        <v>113</v>
      </c>
      <c r="B22" s="3" t="s">
        <v>173</v>
      </c>
      <c r="C22" s="1" t="s">
        <v>22</v>
      </c>
      <c r="D22" s="1">
        <v>648250</v>
      </c>
      <c r="E22" s="11">
        <v>0.59</v>
      </c>
      <c r="F22" s="9">
        <f t="shared" si="0"/>
        <v>382467.5</v>
      </c>
      <c r="G22" s="19">
        <v>0.5</v>
      </c>
      <c r="H22" s="19">
        <v>0.52</v>
      </c>
      <c r="I22" s="19">
        <v>0.48</v>
      </c>
      <c r="J22" s="6"/>
      <c r="K22" s="6"/>
      <c r="L22" s="6"/>
      <c r="M22" s="6"/>
      <c r="N22" s="6"/>
      <c r="O22" s="6"/>
      <c r="P22" s="6"/>
      <c r="Q22" s="6"/>
      <c r="R22" s="6"/>
      <c r="S22" s="38">
        <v>1</v>
      </c>
      <c r="T22" s="6">
        <v>0.75</v>
      </c>
      <c r="U22" s="7">
        <f>AVERAGE(G22,H22,I22,J22,K22,L22,M22,N22,O22,P22,Q22,R22,T22)</f>
        <v>0.5625</v>
      </c>
      <c r="V22" s="7">
        <f>_xlfn.STDEV.S(G22,H22,I22,J22,K22,L22,M22,N22,O22,P22,Q22,R22,T22)</f>
        <v>0.12606215398233778</v>
      </c>
      <c r="W22" s="17">
        <f t="shared" si="7"/>
        <v>0.2241104959686005</v>
      </c>
      <c r="X22" s="7">
        <f t="shared" si="1"/>
        <v>0.68856215398233778</v>
      </c>
      <c r="Y22" s="7">
        <f t="shared" si="2"/>
        <v>0.43643784601766222</v>
      </c>
      <c r="Z22" s="6">
        <v>0.56000000000000005</v>
      </c>
      <c r="AA22" s="21">
        <f t="shared" si="3"/>
        <v>363020.00000000006</v>
      </c>
      <c r="AB22" s="90"/>
      <c r="AC22" s="91"/>
      <c r="AD22" s="92"/>
    </row>
    <row r="23" spans="1:30" ht="45" x14ac:dyDescent="0.25">
      <c r="A23" s="1">
        <v>121</v>
      </c>
      <c r="B23" s="3" t="s">
        <v>186</v>
      </c>
      <c r="C23" s="1" t="s">
        <v>22</v>
      </c>
      <c r="D23" s="1">
        <v>126075</v>
      </c>
      <c r="E23" s="11">
        <v>4.95</v>
      </c>
      <c r="F23" s="9">
        <f t="shared" si="0"/>
        <v>624071.25</v>
      </c>
      <c r="G23" s="19">
        <v>3.37</v>
      </c>
      <c r="H23" s="19">
        <v>4.63</v>
      </c>
      <c r="I23" s="19"/>
      <c r="J23" s="6"/>
      <c r="K23" s="6"/>
      <c r="L23" s="6"/>
      <c r="M23" s="6"/>
      <c r="N23" s="6"/>
      <c r="O23" s="6"/>
      <c r="P23" s="6"/>
      <c r="Q23" s="6"/>
      <c r="R23" s="6"/>
      <c r="S23" s="6">
        <v>8</v>
      </c>
      <c r="T23" s="6">
        <v>7.5</v>
      </c>
      <c r="U23" s="7">
        <f>AVERAGE(G23,H23,I23,J23,K23,L23,M23,N23,O23,P23,Q23,R23,T23,S23)</f>
        <v>5.875</v>
      </c>
      <c r="V23" s="7">
        <f>_xlfn.STDEV.S(G23,H23,I23,J23,K23,L23,M23,N23,O23,P23,Q23,R23,T23,S23)</f>
        <v>2.2346737271169292</v>
      </c>
      <c r="W23" s="17">
        <f>V23/U23</f>
        <v>0.38036999610500921</v>
      </c>
      <c r="X23" s="7">
        <f>SUM(U23,V23)</f>
        <v>8.1096737271169292</v>
      </c>
      <c r="Y23" s="7">
        <f>U23-V23</f>
        <v>3.6403262728830708</v>
      </c>
      <c r="Z23" s="6">
        <v>5.88</v>
      </c>
      <c r="AA23" s="21">
        <f t="shared" si="3"/>
        <v>741321</v>
      </c>
      <c r="AB23" s="90"/>
      <c r="AC23" s="91"/>
      <c r="AD23" s="92"/>
    </row>
    <row r="24" spans="1:30" ht="45" x14ac:dyDescent="0.25">
      <c r="A24" s="39">
        <v>127</v>
      </c>
      <c r="B24" s="3" t="s">
        <v>65</v>
      </c>
      <c r="C24" s="1" t="s">
        <v>22</v>
      </c>
      <c r="D24" s="1">
        <v>261225</v>
      </c>
      <c r="E24" s="11">
        <v>8.0299999999999994</v>
      </c>
      <c r="F24" s="9">
        <f t="shared" si="0"/>
        <v>2097636.75</v>
      </c>
      <c r="G24" s="19">
        <v>5.34</v>
      </c>
      <c r="H24" s="19">
        <v>6.5</v>
      </c>
      <c r="I24" s="19">
        <v>4.2</v>
      </c>
      <c r="J24" s="6">
        <v>5</v>
      </c>
      <c r="K24" s="6"/>
      <c r="L24" s="6"/>
      <c r="M24" s="6"/>
      <c r="N24" s="6"/>
      <c r="O24" s="6"/>
      <c r="P24" s="6"/>
      <c r="Q24" s="6"/>
      <c r="R24" s="6"/>
      <c r="S24" s="38">
        <v>10</v>
      </c>
      <c r="T24" s="38">
        <v>9.5</v>
      </c>
      <c r="U24" s="7">
        <f>AVERAGE(G24,H24,I24,J24,K24,L24,M24,N24,O24,P24,Q24,R24)</f>
        <v>5.26</v>
      </c>
      <c r="V24" s="7">
        <f>_xlfn.STDEV.S(G24,H24,I24,J24,K24,L24,M24,N24,O24,P24,Q24,R24)</f>
        <v>0.95484728272815445</v>
      </c>
      <c r="W24" s="17">
        <f t="shared" si="7"/>
        <v>0.18152990165934496</v>
      </c>
      <c r="X24" s="7">
        <f t="shared" si="1"/>
        <v>6.2148472827281545</v>
      </c>
      <c r="Y24" s="7">
        <f t="shared" si="2"/>
        <v>4.3051527172718451</v>
      </c>
      <c r="Z24" s="6">
        <v>5.26</v>
      </c>
      <c r="AA24" s="21">
        <f t="shared" si="3"/>
        <v>1374043.5</v>
      </c>
      <c r="AB24" s="90"/>
      <c r="AC24" s="91"/>
      <c r="AD24" s="92"/>
    </row>
    <row r="25" spans="1:30" ht="105" x14ac:dyDescent="0.25">
      <c r="A25" s="1">
        <v>140</v>
      </c>
      <c r="B25" s="3" t="s">
        <v>66</v>
      </c>
      <c r="C25" s="1" t="s">
        <v>22</v>
      </c>
      <c r="D25" s="1">
        <v>1760</v>
      </c>
      <c r="E25" s="11">
        <v>31.32</v>
      </c>
      <c r="F25" s="9">
        <f t="shared" si="0"/>
        <v>55123.199999999997</v>
      </c>
      <c r="G25" s="6">
        <v>38.47</v>
      </c>
      <c r="H25" s="6">
        <v>23.19</v>
      </c>
      <c r="I25" s="6">
        <v>38.47</v>
      </c>
      <c r="J25" s="6"/>
      <c r="K25" s="6"/>
      <c r="L25" s="6"/>
      <c r="M25" s="6"/>
      <c r="N25" s="6"/>
      <c r="O25" s="6">
        <v>30</v>
      </c>
      <c r="P25" s="6"/>
      <c r="Q25" s="6"/>
      <c r="R25" s="6"/>
      <c r="S25" s="6">
        <v>37.5</v>
      </c>
      <c r="T25" s="6">
        <v>37</v>
      </c>
      <c r="U25" s="7">
        <f t="shared" ref="U25:U33" si="10">AVERAGE(G25,H25,I25,J25,K25,L25,M25,N25,O25,P25,Q25,R25,T25,S25)</f>
        <v>34.104999999999997</v>
      </c>
      <c r="V25" s="7">
        <f t="shared" ref="V25:V33" si="11">_xlfn.STDEV.S(G25,H25,I25,J25,K25,L25,M25,N25,O25,P25,Q25,R25,T25,S25)</f>
        <v>6.2289926954524573</v>
      </c>
      <c r="W25" s="17">
        <f t="shared" si="7"/>
        <v>0.1826416271940319</v>
      </c>
      <c r="X25" s="7">
        <f t="shared" si="1"/>
        <v>40.333992695452451</v>
      </c>
      <c r="Y25" s="7">
        <f t="shared" si="2"/>
        <v>27.876007304547539</v>
      </c>
      <c r="Z25" s="6">
        <v>34.11</v>
      </c>
      <c r="AA25" s="21">
        <f t="shared" si="3"/>
        <v>60033.599999999999</v>
      </c>
      <c r="AB25" s="90"/>
      <c r="AC25" s="91"/>
      <c r="AD25" s="92"/>
    </row>
    <row r="26" spans="1:30" ht="90" x14ac:dyDescent="0.25">
      <c r="A26" s="1">
        <v>145</v>
      </c>
      <c r="B26" s="3" t="s">
        <v>67</v>
      </c>
      <c r="C26" s="1" t="s">
        <v>22</v>
      </c>
      <c r="D26" s="1">
        <v>45600</v>
      </c>
      <c r="E26" s="11">
        <v>28.23</v>
      </c>
      <c r="F26" s="9">
        <f t="shared" si="0"/>
        <v>1287288</v>
      </c>
      <c r="G26" s="6">
        <v>36</v>
      </c>
      <c r="H26" s="6">
        <v>33.9</v>
      </c>
      <c r="I26" s="6">
        <v>27.9</v>
      </c>
      <c r="J26" s="6">
        <v>24.41</v>
      </c>
      <c r="K26" s="6">
        <v>32.9</v>
      </c>
      <c r="L26" s="6"/>
      <c r="M26" s="6"/>
      <c r="N26" s="6"/>
      <c r="O26" s="6"/>
      <c r="P26" s="6"/>
      <c r="Q26" s="6"/>
      <c r="R26" s="6"/>
      <c r="S26" s="6">
        <v>35.6</v>
      </c>
      <c r="T26" s="6">
        <v>35</v>
      </c>
      <c r="U26" s="7">
        <f t="shared" si="10"/>
        <v>32.244285714285716</v>
      </c>
      <c r="V26" s="7">
        <f t="shared" si="11"/>
        <v>4.4041717236534454</v>
      </c>
      <c r="W26" s="17">
        <f t="shared" si="7"/>
        <v>0.13658766587911086</v>
      </c>
      <c r="X26" s="7">
        <f t="shared" si="1"/>
        <v>36.648457437939165</v>
      </c>
      <c r="Y26" s="7">
        <f t="shared" si="2"/>
        <v>27.840113990632272</v>
      </c>
      <c r="Z26" s="6">
        <v>32.24</v>
      </c>
      <c r="AA26" s="21">
        <f t="shared" si="3"/>
        <v>1470144</v>
      </c>
      <c r="AB26" s="90"/>
      <c r="AC26" s="91"/>
      <c r="AD26" s="92"/>
    </row>
    <row r="27" spans="1:30" ht="90" x14ac:dyDescent="0.25">
      <c r="A27" s="1">
        <v>147</v>
      </c>
      <c r="B27" s="3" t="s">
        <v>68</v>
      </c>
      <c r="C27" s="1" t="s">
        <v>22</v>
      </c>
      <c r="D27" s="1">
        <v>10860</v>
      </c>
      <c r="E27" s="11">
        <v>33.049999999999997</v>
      </c>
      <c r="F27" s="9">
        <f t="shared" si="0"/>
        <v>358922.99999999994</v>
      </c>
      <c r="G27" s="6">
        <v>44.85</v>
      </c>
      <c r="H27" s="6">
        <v>50.95</v>
      </c>
      <c r="I27" s="6">
        <v>40.369999999999997</v>
      </c>
      <c r="J27" s="6">
        <v>39.9</v>
      </c>
      <c r="K27" s="6"/>
      <c r="L27" s="6"/>
      <c r="M27" s="6"/>
      <c r="N27" s="6"/>
      <c r="O27" s="6"/>
      <c r="P27" s="6"/>
      <c r="Q27" s="6"/>
      <c r="R27" s="6"/>
      <c r="S27" s="6">
        <v>59</v>
      </c>
      <c r="T27" s="6">
        <v>58</v>
      </c>
      <c r="U27" s="7">
        <f t="shared" si="10"/>
        <v>48.845000000000006</v>
      </c>
      <c r="V27" s="7">
        <f t="shared" si="11"/>
        <v>8.4754675387260505</v>
      </c>
      <c r="W27" s="17">
        <f t="shared" si="7"/>
        <v>0.17351760750795475</v>
      </c>
      <c r="X27" s="7">
        <f t="shared" si="1"/>
        <v>57.320467538726056</v>
      </c>
      <c r="Y27" s="7">
        <f t="shared" si="2"/>
        <v>40.369532461273955</v>
      </c>
      <c r="Z27" s="6">
        <v>48.85</v>
      </c>
      <c r="AA27" s="21">
        <f t="shared" si="3"/>
        <v>530511</v>
      </c>
      <c r="AB27" s="90"/>
      <c r="AC27" s="91"/>
      <c r="AD27" s="92"/>
    </row>
    <row r="28" spans="1:30" ht="16.5" customHeight="1" x14ac:dyDescent="0.25">
      <c r="A28" s="1">
        <v>159</v>
      </c>
      <c r="B28" s="3" t="s">
        <v>69</v>
      </c>
      <c r="C28" s="1" t="s">
        <v>22</v>
      </c>
      <c r="D28" s="1">
        <v>18845</v>
      </c>
      <c r="E28" s="11">
        <v>20.3</v>
      </c>
      <c r="F28" s="9">
        <f t="shared" si="0"/>
        <v>382553.5</v>
      </c>
      <c r="G28" s="6"/>
      <c r="H28" s="6"/>
      <c r="I28" s="6"/>
      <c r="K28" s="6"/>
      <c r="L28" s="6"/>
      <c r="M28" s="6"/>
      <c r="N28" s="6"/>
      <c r="O28" s="6"/>
      <c r="P28" s="6"/>
      <c r="Q28" s="6"/>
      <c r="R28" s="6"/>
      <c r="S28" s="6">
        <v>27</v>
      </c>
      <c r="T28" s="6">
        <v>26.5</v>
      </c>
      <c r="U28" s="7">
        <f t="shared" si="10"/>
        <v>26.75</v>
      </c>
      <c r="V28" s="7">
        <f t="shared" si="11"/>
        <v>0.35355339059327379</v>
      </c>
      <c r="W28" s="17">
        <f t="shared" si="7"/>
        <v>1.3216949181056963E-2</v>
      </c>
      <c r="X28" s="7">
        <f t="shared" si="1"/>
        <v>27.103553390593273</v>
      </c>
      <c r="Y28" s="7">
        <f t="shared" si="2"/>
        <v>26.396446609406727</v>
      </c>
      <c r="Z28" s="6">
        <v>26.75</v>
      </c>
      <c r="AA28" s="21">
        <f t="shared" si="3"/>
        <v>504103.75</v>
      </c>
      <c r="AB28" s="90"/>
      <c r="AC28" s="91"/>
      <c r="AD28" s="92"/>
    </row>
    <row r="29" spans="1:30" x14ac:dyDescent="0.25">
      <c r="A29" s="1">
        <v>165</v>
      </c>
      <c r="B29" s="3" t="s">
        <v>70</v>
      </c>
      <c r="C29" s="1" t="s">
        <v>22</v>
      </c>
      <c r="D29" s="1">
        <v>170445</v>
      </c>
      <c r="E29" s="11">
        <v>18.579999999999998</v>
      </c>
      <c r="F29" s="9">
        <f t="shared" si="0"/>
        <v>3166868.0999999996</v>
      </c>
      <c r="G29" s="6"/>
      <c r="H29" s="2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25</v>
      </c>
      <c r="T29" s="6">
        <v>24</v>
      </c>
      <c r="U29" s="7">
        <f t="shared" si="10"/>
        <v>24.5</v>
      </c>
      <c r="V29" s="7">
        <f t="shared" si="11"/>
        <v>0.70710678118654757</v>
      </c>
      <c r="W29" s="17">
        <f t="shared" si="7"/>
        <v>2.8861501272920309E-2</v>
      </c>
      <c r="X29" s="7">
        <f t="shared" si="1"/>
        <v>25.207106781186546</v>
      </c>
      <c r="Y29" s="7">
        <f t="shared" si="2"/>
        <v>23.792893218813454</v>
      </c>
      <c r="Z29" s="6">
        <v>24.5</v>
      </c>
      <c r="AA29" s="21">
        <f t="shared" si="3"/>
        <v>4175902.5</v>
      </c>
      <c r="AB29" s="90"/>
      <c r="AC29" s="91"/>
      <c r="AD29" s="92"/>
    </row>
    <row r="30" spans="1:30" ht="75" x14ac:dyDescent="0.25">
      <c r="A30" s="1">
        <v>171</v>
      </c>
      <c r="B30" s="3" t="s">
        <v>71</v>
      </c>
      <c r="C30" s="1" t="s">
        <v>22</v>
      </c>
      <c r="D30" s="1">
        <v>93900</v>
      </c>
      <c r="E30" s="11">
        <v>13.65</v>
      </c>
      <c r="F30" s="9">
        <f t="shared" si="0"/>
        <v>1281735</v>
      </c>
      <c r="G30" s="6"/>
      <c r="H30" s="2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18.5</v>
      </c>
      <c r="T30" s="6">
        <v>18.2</v>
      </c>
      <c r="U30" s="7">
        <f t="shared" si="10"/>
        <v>18.350000000000001</v>
      </c>
      <c r="V30" s="7">
        <f t="shared" si="11"/>
        <v>0.21213203435596475</v>
      </c>
      <c r="W30" s="17">
        <f t="shared" si="7"/>
        <v>1.1560328847736497E-2</v>
      </c>
      <c r="X30" s="7">
        <f t="shared" si="1"/>
        <v>18.562132034355965</v>
      </c>
      <c r="Y30" s="7">
        <f t="shared" si="2"/>
        <v>18.137867965644038</v>
      </c>
      <c r="Z30" s="6">
        <v>18.350000000000001</v>
      </c>
      <c r="AA30" s="21">
        <f t="shared" si="3"/>
        <v>1723065.0000000002</v>
      </c>
      <c r="AB30" s="90"/>
      <c r="AC30" s="91"/>
      <c r="AD30" s="92"/>
    </row>
    <row r="31" spans="1:30" ht="75" x14ac:dyDescent="0.25">
      <c r="A31" s="1">
        <v>178</v>
      </c>
      <c r="B31" s="3" t="s">
        <v>72</v>
      </c>
      <c r="C31" s="1" t="s">
        <v>22</v>
      </c>
      <c r="D31" s="1">
        <v>21725</v>
      </c>
      <c r="E31" s="11">
        <v>20.350000000000001</v>
      </c>
      <c r="F31" s="9">
        <f t="shared" si="0"/>
        <v>442103.75000000006</v>
      </c>
      <c r="G31" s="32">
        <v>19</v>
      </c>
      <c r="H31" s="6">
        <v>24.35</v>
      </c>
      <c r="I31" s="6">
        <v>19.79</v>
      </c>
      <c r="J31" s="6"/>
      <c r="K31" s="6"/>
      <c r="L31" s="6"/>
      <c r="M31" s="6"/>
      <c r="N31" s="6"/>
      <c r="O31" s="6"/>
      <c r="P31" s="6"/>
      <c r="Q31" s="6"/>
      <c r="R31" s="6"/>
      <c r="S31" s="6">
        <v>27</v>
      </c>
      <c r="T31" s="6">
        <v>26.2</v>
      </c>
      <c r="U31" s="7">
        <f t="shared" si="10"/>
        <v>23.268000000000001</v>
      </c>
      <c r="V31" s="7">
        <f t="shared" si="11"/>
        <v>3.6744890801307402</v>
      </c>
      <c r="W31" s="17">
        <f t="shared" si="7"/>
        <v>0.15792028021878718</v>
      </c>
      <c r="X31" s="7">
        <f t="shared" si="1"/>
        <v>26.942489080130741</v>
      </c>
      <c r="Y31" s="7">
        <f t="shared" si="2"/>
        <v>19.59351091986926</v>
      </c>
      <c r="Z31" s="6">
        <v>23.27</v>
      </c>
      <c r="AA31" s="21">
        <f t="shared" si="3"/>
        <v>505540.75</v>
      </c>
      <c r="AB31" s="90"/>
      <c r="AC31" s="91"/>
      <c r="AD31" s="92"/>
    </row>
    <row r="32" spans="1:30" ht="45" x14ac:dyDescent="0.25">
      <c r="A32" s="1">
        <v>180</v>
      </c>
      <c r="B32" s="3" t="s">
        <v>178</v>
      </c>
      <c r="C32" s="1" t="s">
        <v>22</v>
      </c>
      <c r="D32" s="1">
        <v>19405</v>
      </c>
      <c r="E32" s="11">
        <v>46.55</v>
      </c>
      <c r="F32" s="9">
        <f t="shared" si="0"/>
        <v>903302.75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70.2</v>
      </c>
      <c r="T32" s="6">
        <v>70</v>
      </c>
      <c r="U32" s="7">
        <f t="shared" si="10"/>
        <v>70.099999999999994</v>
      </c>
      <c r="V32" s="7">
        <f t="shared" si="11"/>
        <v>0.14142135623731153</v>
      </c>
      <c r="W32" s="17">
        <f t="shared" si="7"/>
        <v>2.0174230561670692E-3</v>
      </c>
      <c r="X32" s="7">
        <f t="shared" si="1"/>
        <v>70.241421356237311</v>
      </c>
      <c r="Y32" s="7">
        <f t="shared" si="2"/>
        <v>69.958578643762678</v>
      </c>
      <c r="Z32" s="6">
        <v>70.099999999999994</v>
      </c>
      <c r="AA32" s="21">
        <f t="shared" si="3"/>
        <v>1360290.5</v>
      </c>
      <c r="AB32" s="90"/>
      <c r="AC32" s="91"/>
      <c r="AD32" s="92"/>
    </row>
    <row r="33" spans="1:30" x14ac:dyDescent="0.25">
      <c r="A33" s="1">
        <v>185</v>
      </c>
      <c r="B33" s="3" t="s">
        <v>74</v>
      </c>
      <c r="C33" s="1" t="s">
        <v>22</v>
      </c>
      <c r="D33" s="1">
        <v>112025</v>
      </c>
      <c r="E33" s="11">
        <v>4.28</v>
      </c>
      <c r="F33" s="9">
        <f t="shared" si="0"/>
        <v>479467</v>
      </c>
      <c r="G33" s="6">
        <v>5.8</v>
      </c>
      <c r="H33" s="6">
        <v>5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7</v>
      </c>
      <c r="T33" s="6">
        <v>6.5</v>
      </c>
      <c r="U33" s="7">
        <f t="shared" si="10"/>
        <v>6.0750000000000002</v>
      </c>
      <c r="V33" s="7">
        <f t="shared" si="11"/>
        <v>0.86938675704966195</v>
      </c>
      <c r="W33" s="17">
        <f t="shared" si="7"/>
        <v>0.14310893120159043</v>
      </c>
      <c r="X33" s="7">
        <f t="shared" si="1"/>
        <v>6.9443867570496618</v>
      </c>
      <c r="Y33" s="7">
        <f t="shared" si="2"/>
        <v>5.2056132429503386</v>
      </c>
      <c r="Z33" s="6">
        <v>6.08</v>
      </c>
      <c r="AA33" s="21">
        <f t="shared" si="3"/>
        <v>681112</v>
      </c>
      <c r="AB33" s="90"/>
      <c r="AC33" s="91"/>
      <c r="AD33" s="92"/>
    </row>
    <row r="34" spans="1:30" ht="75" x14ac:dyDescent="0.25">
      <c r="A34" s="37">
        <v>200</v>
      </c>
      <c r="B34" s="3" t="s">
        <v>75</v>
      </c>
      <c r="C34" s="1" t="s">
        <v>22</v>
      </c>
      <c r="D34" s="1">
        <v>16275</v>
      </c>
      <c r="E34" s="11">
        <v>2.97</v>
      </c>
      <c r="F34" s="9">
        <f t="shared" si="0"/>
        <v>48336.75</v>
      </c>
      <c r="G34" s="6"/>
      <c r="H34" s="19"/>
      <c r="I34" s="6"/>
      <c r="J34" s="6"/>
      <c r="K34" s="6"/>
      <c r="L34" s="6"/>
      <c r="M34" s="6"/>
      <c r="N34" s="6"/>
      <c r="O34" s="6"/>
      <c r="P34" s="6"/>
      <c r="Q34" s="6"/>
      <c r="R34" s="6"/>
      <c r="S34" s="38">
        <v>15</v>
      </c>
      <c r="T34" s="6">
        <v>3.7</v>
      </c>
      <c r="U34" s="7">
        <f>AVERAGE(G34,H34,I34,J34,K34,L34,M34,N34,O34,P34,Q34,R34,T34)</f>
        <v>3.7</v>
      </c>
      <c r="V34" s="7" t="e">
        <f>_xlfn.STDEV.S(G34,H34,I34,J34,K34,L34,M34,N34,O34,P34,Q34,R34,T34)</f>
        <v>#DIV/0!</v>
      </c>
      <c r="W34" s="17" t="e">
        <f t="shared" si="7"/>
        <v>#DIV/0!</v>
      </c>
      <c r="X34" s="7" t="e">
        <f t="shared" si="1"/>
        <v>#DIV/0!</v>
      </c>
      <c r="Y34" s="7" t="e">
        <f t="shared" si="2"/>
        <v>#DIV/0!</v>
      </c>
      <c r="Z34" s="6">
        <v>3.7</v>
      </c>
      <c r="AA34" s="21">
        <f t="shared" si="3"/>
        <v>60217.5</v>
      </c>
      <c r="AB34" s="90"/>
      <c r="AC34" s="91"/>
      <c r="AD34" s="92"/>
    </row>
    <row r="35" spans="1:30" ht="60" x14ac:dyDescent="0.25">
      <c r="A35" s="1">
        <v>204</v>
      </c>
      <c r="B35" s="3" t="s">
        <v>76</v>
      </c>
      <c r="C35" s="1" t="s">
        <v>22</v>
      </c>
      <c r="D35" s="1">
        <v>15700</v>
      </c>
      <c r="E35" s="11">
        <v>4.37</v>
      </c>
      <c r="F35" s="9">
        <f t="shared" si="0"/>
        <v>68609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8.6</v>
      </c>
      <c r="T35" s="6">
        <v>8.5</v>
      </c>
      <c r="U35" s="7">
        <f t="shared" ref="U35:U37" si="12">AVERAGE(G35,H35,I35,J35,K35,L35,M35,N35,O35,P35,Q35,R35,T35,S35)</f>
        <v>8.5500000000000007</v>
      </c>
      <c r="V35" s="7">
        <f t="shared" ref="V35:V37" si="13">_xlfn.STDEV.S(G35,H35,I35,J35,K35,L35,M35,N35,O35,P35,Q35,R35,T35,S35)</f>
        <v>7.0710678118654502E-2</v>
      </c>
      <c r="W35" s="17">
        <f t="shared" si="7"/>
        <v>8.2702547507198243E-3</v>
      </c>
      <c r="X35" s="7">
        <f t="shared" si="1"/>
        <v>8.6207106781186553</v>
      </c>
      <c r="Y35" s="7">
        <f t="shared" si="2"/>
        <v>8.4792893218813461</v>
      </c>
      <c r="Z35" s="6">
        <v>8.5500000000000007</v>
      </c>
      <c r="AA35" s="21">
        <f t="shared" si="3"/>
        <v>134235</v>
      </c>
      <c r="AB35" s="90"/>
      <c r="AC35" s="91"/>
      <c r="AD35" s="92"/>
    </row>
    <row r="36" spans="1:30" ht="45" x14ac:dyDescent="0.25">
      <c r="A36" s="1">
        <v>213</v>
      </c>
      <c r="B36" s="3" t="s">
        <v>181</v>
      </c>
      <c r="C36" s="1" t="s">
        <v>22</v>
      </c>
      <c r="D36" s="1">
        <v>25000</v>
      </c>
      <c r="E36" s="11">
        <v>0.18</v>
      </c>
      <c r="F36" s="9">
        <f t="shared" si="0"/>
        <v>4500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0.5</v>
      </c>
      <c r="T36" s="6">
        <v>0.31</v>
      </c>
      <c r="U36" s="7">
        <f t="shared" si="12"/>
        <v>0.40500000000000003</v>
      </c>
      <c r="V36" s="7">
        <f t="shared" si="13"/>
        <v>0.13435028842544386</v>
      </c>
      <c r="W36" s="17">
        <f t="shared" si="7"/>
        <v>0.33172910722331816</v>
      </c>
      <c r="X36" s="7">
        <f t="shared" si="1"/>
        <v>0.53935028842544386</v>
      </c>
      <c r="Y36" s="7">
        <f t="shared" si="2"/>
        <v>0.2706497115745562</v>
      </c>
      <c r="Z36" s="6">
        <v>0.41</v>
      </c>
      <c r="AA36" s="21">
        <f t="shared" si="3"/>
        <v>10250</v>
      </c>
      <c r="AB36" s="90"/>
      <c r="AC36" s="91"/>
      <c r="AD36" s="92"/>
    </row>
    <row r="37" spans="1:30" ht="45" x14ac:dyDescent="0.25">
      <c r="A37" s="1">
        <v>223</v>
      </c>
      <c r="B37" s="3" t="s">
        <v>78</v>
      </c>
      <c r="C37" s="1" t="s">
        <v>22</v>
      </c>
      <c r="D37" s="1">
        <v>30000</v>
      </c>
      <c r="E37" s="11">
        <v>3.03</v>
      </c>
      <c r="F37" s="9">
        <f t="shared" si="0"/>
        <v>90900</v>
      </c>
      <c r="G37" s="6">
        <v>4.5</v>
      </c>
      <c r="H37" s="6">
        <v>3.5</v>
      </c>
      <c r="I37" s="6">
        <v>4.97</v>
      </c>
      <c r="J37" s="6"/>
      <c r="K37" s="6"/>
      <c r="L37" s="6"/>
      <c r="M37" s="6"/>
      <c r="N37" s="6"/>
      <c r="O37" s="6"/>
      <c r="P37" s="6"/>
      <c r="Q37" s="6"/>
      <c r="R37" s="6"/>
      <c r="S37" s="6">
        <v>5.2</v>
      </c>
      <c r="T37" s="6">
        <v>4.2</v>
      </c>
      <c r="U37" s="7">
        <f t="shared" si="12"/>
        <v>4.4739999999999993</v>
      </c>
      <c r="V37" s="7">
        <f t="shared" si="13"/>
        <v>0.67035811324993189</v>
      </c>
      <c r="W37" s="17">
        <f t="shared" si="7"/>
        <v>0.14983417819622977</v>
      </c>
      <c r="X37" s="7">
        <f t="shared" si="1"/>
        <v>5.1443581132499308</v>
      </c>
      <c r="Y37" s="7">
        <f t="shared" si="2"/>
        <v>3.8036418867500674</v>
      </c>
      <c r="Z37" s="6">
        <v>4.47</v>
      </c>
      <c r="AA37" s="21">
        <f t="shared" si="3"/>
        <v>134100</v>
      </c>
      <c r="AB37" s="90"/>
      <c r="AC37" s="91"/>
      <c r="AD37" s="92"/>
    </row>
    <row r="38" spans="1:30" x14ac:dyDescent="0.25">
      <c r="A38" s="48" t="s">
        <v>34</v>
      </c>
      <c r="B38" s="48"/>
      <c r="C38" s="48"/>
      <c r="D38" s="48"/>
      <c r="E38" s="48"/>
      <c r="F38" s="9">
        <f>SUM(F7:F37)</f>
        <v>16431078</v>
      </c>
      <c r="G38" s="68" t="s">
        <v>33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70"/>
      <c r="AA38" s="21">
        <f>SUM(AA7:AA37)</f>
        <v>19558878.969999999</v>
      </c>
      <c r="AB38" s="96"/>
      <c r="AC38" s="96"/>
      <c r="AD38" s="96"/>
    </row>
    <row r="39" spans="1:30" x14ac:dyDescent="0.25">
      <c r="AB39" s="96"/>
      <c r="AC39" s="96"/>
      <c r="AD39" s="96"/>
    </row>
    <row r="40" spans="1:30" ht="36.75" customHeight="1" x14ac:dyDescent="0.25">
      <c r="A40" s="49" t="s">
        <v>191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9"/>
      <c r="AB40" s="96"/>
      <c r="AC40" s="96"/>
      <c r="AD40" s="96"/>
    </row>
    <row r="41" spans="1:30" ht="33" customHeight="1" x14ac:dyDescent="0.25">
      <c r="A41" s="1">
        <v>191</v>
      </c>
      <c r="B41" s="3" t="s">
        <v>80</v>
      </c>
      <c r="C41" s="1" t="s">
        <v>22</v>
      </c>
      <c r="D41" s="1">
        <v>6800</v>
      </c>
      <c r="E41" s="8">
        <v>32.549999999999997</v>
      </c>
      <c r="F41" s="9">
        <f t="shared" ref="F41" si="14">PRODUCT(D41,E41)</f>
        <v>221339.99999999997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45</v>
      </c>
      <c r="T41" s="6">
        <v>44</v>
      </c>
      <c r="U41" s="7">
        <f>AVERAGE(G41,H41,I41,J41,K41,L41,M41,N41,O41,P41,Q41,R41,T41,S41)</f>
        <v>44.5</v>
      </c>
      <c r="V41" s="7">
        <f>_xlfn.STDEV.S(G41,H41,I41,J41,K41,L41,M41,N41,O41,P41,Q41,R41,T41,S41)</f>
        <v>0.70710678118654757</v>
      </c>
      <c r="W41" s="17">
        <f>V41/U41</f>
        <v>1.5890040026663992E-2</v>
      </c>
      <c r="X41" s="7">
        <f>SUM(U41,V41)</f>
        <v>45.207106781186546</v>
      </c>
      <c r="Y41" s="7">
        <f>U41-V41</f>
        <v>43.792893218813454</v>
      </c>
      <c r="Z41" s="6">
        <v>44.5</v>
      </c>
      <c r="AA41" s="21">
        <f>Z41*D41</f>
        <v>302600</v>
      </c>
      <c r="AB41" s="97"/>
      <c r="AC41" s="98"/>
      <c r="AD41" s="99"/>
    </row>
    <row r="42" spans="1:30" x14ac:dyDescent="0.25">
      <c r="A42" s="48" t="s">
        <v>37</v>
      </c>
      <c r="B42" s="48"/>
      <c r="C42" s="48"/>
      <c r="D42" s="48"/>
      <c r="E42" s="48"/>
      <c r="F42" s="9">
        <f>SUM(F41:F41)</f>
        <v>221339.99999999997</v>
      </c>
      <c r="G42" s="71" t="s">
        <v>24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3"/>
      <c r="AA42" s="41">
        <f>SUM(AA41)</f>
        <v>302600</v>
      </c>
      <c r="AB42" s="96"/>
      <c r="AC42" s="96"/>
      <c r="AD42" s="96"/>
    </row>
    <row r="43" spans="1:30" x14ac:dyDescent="0.25">
      <c r="AB43" s="96"/>
      <c r="AC43" s="96"/>
      <c r="AD43" s="96"/>
    </row>
    <row r="44" spans="1:30" ht="32.25" customHeight="1" x14ac:dyDescent="0.25">
      <c r="A44" s="49" t="s">
        <v>192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8"/>
      <c r="AB44" s="96"/>
      <c r="AC44" s="96"/>
      <c r="AD44" s="96"/>
    </row>
    <row r="45" spans="1:30" ht="90" x14ac:dyDescent="0.25">
      <c r="A45" s="1">
        <v>229</v>
      </c>
      <c r="B45" s="3" t="s">
        <v>82</v>
      </c>
      <c r="C45" s="1" t="s">
        <v>22</v>
      </c>
      <c r="D45" s="1">
        <v>50000</v>
      </c>
      <c r="E45" s="12">
        <v>25.55</v>
      </c>
      <c r="F45" s="9">
        <f t="shared" ref="F45" si="15">PRODUCT(D45,E45)</f>
        <v>1277500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36</v>
      </c>
      <c r="T45" s="16">
        <v>35</v>
      </c>
      <c r="U45" s="7">
        <f>AVERAGE(G45,H45,I45,J45,K45,L45,M45,N45,O45,P45,Q45,R45,T45,S45)</f>
        <v>35.5</v>
      </c>
      <c r="V45" s="7">
        <f>_xlfn.STDEV.S(G45,H45,I45,J45,K45,L45,M45,N45,O45,P45,Q45,R45,T45,S45)</f>
        <v>0.70710678118654757</v>
      </c>
      <c r="W45" s="17">
        <f>V45/U45</f>
        <v>1.9918500878494297E-2</v>
      </c>
      <c r="X45" s="7">
        <f>SUM(U45,V45)</f>
        <v>36.207106781186546</v>
      </c>
      <c r="Y45" s="7">
        <f>U45-V45</f>
        <v>34.792893218813454</v>
      </c>
      <c r="Z45" s="16">
        <v>35.5</v>
      </c>
      <c r="AA45" s="21">
        <f>Z45*D45</f>
        <v>1775000</v>
      </c>
      <c r="AB45" s="97"/>
      <c r="AC45" s="98"/>
      <c r="AD45" s="99"/>
    </row>
    <row r="46" spans="1:30" x14ac:dyDescent="0.25">
      <c r="A46" s="48" t="s">
        <v>36</v>
      </c>
      <c r="B46" s="48"/>
      <c r="C46" s="48"/>
      <c r="D46" s="48"/>
      <c r="E46" s="48"/>
      <c r="F46" s="9">
        <f>SUM(F45)</f>
        <v>1277500</v>
      </c>
      <c r="G46" s="71" t="s">
        <v>25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3"/>
      <c r="AA46" s="42">
        <f>SUM(AA45)</f>
        <v>1775000</v>
      </c>
      <c r="AB46" s="96"/>
      <c r="AC46" s="96"/>
      <c r="AD46" s="96"/>
    </row>
    <row r="47" spans="1:30" x14ac:dyDescent="0.25">
      <c r="AB47" s="96"/>
      <c r="AC47" s="96"/>
      <c r="AD47" s="96"/>
    </row>
    <row r="48" spans="1:30" ht="34.5" customHeight="1" x14ac:dyDescent="0.25">
      <c r="A48" s="49" t="s">
        <v>193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9"/>
      <c r="AB48" s="96"/>
      <c r="AC48" s="96"/>
      <c r="AD48" s="96"/>
    </row>
    <row r="49" spans="1:30" ht="54" customHeight="1" x14ac:dyDescent="0.25">
      <c r="A49" s="1">
        <v>120</v>
      </c>
      <c r="B49" s="3" t="s">
        <v>84</v>
      </c>
      <c r="C49" s="1" t="s">
        <v>22</v>
      </c>
      <c r="D49" s="1">
        <v>265575</v>
      </c>
      <c r="E49" s="8">
        <v>4.95</v>
      </c>
      <c r="F49" s="9">
        <f t="shared" ref="F49:F57" si="16">PRODUCT(D49,E49)</f>
        <v>1314596.25</v>
      </c>
      <c r="G49" s="6">
        <v>5.34</v>
      </c>
      <c r="H49" s="6">
        <v>4.2</v>
      </c>
      <c r="I49" s="6">
        <v>5</v>
      </c>
      <c r="J49" s="6">
        <v>5.3</v>
      </c>
      <c r="K49" s="6"/>
      <c r="L49" s="6"/>
      <c r="M49" s="6"/>
      <c r="N49" s="6"/>
      <c r="O49" s="6"/>
      <c r="P49" s="6"/>
      <c r="Q49" s="6"/>
      <c r="R49" s="6"/>
      <c r="S49" s="6">
        <v>7</v>
      </c>
      <c r="T49" s="6">
        <v>6.5</v>
      </c>
      <c r="U49" s="7">
        <f t="shared" ref="U49:U57" si="17">AVERAGE(G49,H49,I49,J49,K49,L49,M49,N49,O49,P49,Q49,R49,T49,S49)</f>
        <v>5.5566666666666675</v>
      </c>
      <c r="V49" s="7">
        <f t="shared" ref="V49:V57" si="18">_xlfn.STDEV.S(G49,H49,I49,J49,K49,L49,M49,N49,O49,P49,Q49,R49,T49,S49)</f>
        <v>1.023360477381583</v>
      </c>
      <c r="W49" s="17">
        <f t="shared" ref="W49:W57" si="19">V49/U49</f>
        <v>0.18416805231822125</v>
      </c>
      <c r="X49" s="7">
        <f t="shared" ref="X49:X57" si="20">SUM(U49,V49)</f>
        <v>6.5800271440482501</v>
      </c>
      <c r="Y49" s="7">
        <f t="shared" ref="Y49:Y57" si="21">U49-V49</f>
        <v>4.533306189285085</v>
      </c>
      <c r="Z49" s="6">
        <v>5.56</v>
      </c>
      <c r="AA49" s="21">
        <f t="shared" ref="AA49:AA57" si="22">Z49*D49</f>
        <v>1476597</v>
      </c>
      <c r="AB49" s="90"/>
      <c r="AC49" s="91"/>
      <c r="AD49" s="92"/>
    </row>
    <row r="50" spans="1:30" ht="90" x14ac:dyDescent="0.25">
      <c r="A50" s="1">
        <v>138</v>
      </c>
      <c r="B50" s="3" t="s">
        <v>85</v>
      </c>
      <c r="C50" s="1" t="s">
        <v>22</v>
      </c>
      <c r="D50" s="1">
        <v>2560</v>
      </c>
      <c r="E50" s="8">
        <v>29</v>
      </c>
      <c r="F50" s="9">
        <f t="shared" si="16"/>
        <v>74240</v>
      </c>
      <c r="G50" s="6"/>
      <c r="H50" s="6"/>
      <c r="I50" s="6"/>
      <c r="J50" s="6"/>
      <c r="K50" s="6"/>
      <c r="L50" s="6"/>
      <c r="M50" s="6"/>
      <c r="N50" s="6"/>
      <c r="O50" s="6">
        <v>30</v>
      </c>
      <c r="P50" s="6"/>
      <c r="Q50" s="6"/>
      <c r="R50" s="6"/>
      <c r="S50" s="6">
        <v>42.5</v>
      </c>
      <c r="T50" s="6">
        <v>42</v>
      </c>
      <c r="U50" s="7">
        <f t="shared" si="17"/>
        <v>38.166666666666664</v>
      </c>
      <c r="V50" s="7">
        <f t="shared" si="18"/>
        <v>7.0769579151873927</v>
      </c>
      <c r="W50" s="17">
        <f t="shared" si="19"/>
        <v>0.1854224781271806</v>
      </c>
      <c r="X50" s="7">
        <f t="shared" si="20"/>
        <v>45.243624581854057</v>
      </c>
      <c r="Y50" s="7">
        <f t="shared" si="21"/>
        <v>31.089708751479272</v>
      </c>
      <c r="Z50" s="6">
        <v>38.17</v>
      </c>
      <c r="AA50" s="21">
        <f t="shared" si="22"/>
        <v>97715.200000000012</v>
      </c>
      <c r="AB50" s="90"/>
      <c r="AC50" s="91"/>
      <c r="AD50" s="92"/>
    </row>
    <row r="51" spans="1:30" ht="45" x14ac:dyDescent="0.25">
      <c r="A51" s="1">
        <v>153</v>
      </c>
      <c r="B51" s="3" t="s">
        <v>86</v>
      </c>
      <c r="C51" s="1" t="s">
        <v>22</v>
      </c>
      <c r="D51" s="1">
        <v>45750</v>
      </c>
      <c r="E51" s="8">
        <v>28.7</v>
      </c>
      <c r="F51" s="9">
        <f t="shared" si="16"/>
        <v>1313025</v>
      </c>
      <c r="G51" s="6">
        <v>24</v>
      </c>
      <c r="H51" s="6">
        <v>19.989999999999998</v>
      </c>
      <c r="I51" s="6">
        <v>19.989999999999998</v>
      </c>
      <c r="J51" s="6"/>
      <c r="K51" s="6"/>
      <c r="L51" s="6"/>
      <c r="M51" s="6"/>
      <c r="N51" s="6"/>
      <c r="O51" s="6">
        <v>30</v>
      </c>
      <c r="P51" s="6"/>
      <c r="Q51" s="6"/>
      <c r="R51" s="6"/>
      <c r="S51" s="6">
        <v>39.5</v>
      </c>
      <c r="T51" s="6">
        <v>39</v>
      </c>
      <c r="U51" s="7">
        <f t="shared" si="17"/>
        <v>28.746666666666666</v>
      </c>
      <c r="V51" s="7">
        <f t="shared" si="18"/>
        <v>8.9244062360846534</v>
      </c>
      <c r="W51" s="17">
        <f t="shared" si="19"/>
        <v>0.31045012416806539</v>
      </c>
      <c r="X51" s="7">
        <f t="shared" si="20"/>
        <v>37.67107290275132</v>
      </c>
      <c r="Y51" s="7">
        <f t="shared" si="21"/>
        <v>19.822260430582013</v>
      </c>
      <c r="Z51" s="6">
        <v>28.75</v>
      </c>
      <c r="AA51" s="21">
        <f t="shared" si="22"/>
        <v>1315312.5</v>
      </c>
      <c r="AB51" s="90"/>
      <c r="AC51" s="91"/>
      <c r="AD51" s="92"/>
    </row>
    <row r="52" spans="1:30" ht="60" x14ac:dyDescent="0.25">
      <c r="A52" s="1">
        <v>158</v>
      </c>
      <c r="B52" s="3" t="s">
        <v>87</v>
      </c>
      <c r="C52" s="1" t="s">
        <v>22</v>
      </c>
      <c r="D52" s="1">
        <v>56430</v>
      </c>
      <c r="E52" s="8">
        <v>1.94</v>
      </c>
      <c r="F52" s="9">
        <f t="shared" si="16"/>
        <v>109474.2</v>
      </c>
      <c r="G52" s="32">
        <v>2.8</v>
      </c>
      <c r="H52" s="6">
        <v>1.9</v>
      </c>
      <c r="I52" s="6">
        <v>2.15</v>
      </c>
      <c r="J52" s="6">
        <v>2.68</v>
      </c>
      <c r="K52" s="6">
        <v>2.2799999999999998</v>
      </c>
      <c r="L52" s="6"/>
      <c r="M52" s="6"/>
      <c r="N52" s="6"/>
      <c r="O52" s="6"/>
      <c r="P52" s="6"/>
      <c r="Q52" s="6"/>
      <c r="R52" s="6"/>
      <c r="S52" s="6">
        <v>3</v>
      </c>
      <c r="T52" s="6">
        <v>2.95</v>
      </c>
      <c r="U52" s="7">
        <f t="shared" si="17"/>
        <v>2.5371428571428569</v>
      </c>
      <c r="V52" s="7">
        <f t="shared" si="18"/>
        <v>0.42742306464494589</v>
      </c>
      <c r="W52" s="17">
        <f t="shared" si="19"/>
        <v>0.1684662980019494</v>
      </c>
      <c r="X52" s="7">
        <f t="shared" si="20"/>
        <v>2.9645659217878029</v>
      </c>
      <c r="Y52" s="7">
        <f t="shared" si="21"/>
        <v>2.109719792497911</v>
      </c>
      <c r="Z52" s="6">
        <v>2.54</v>
      </c>
      <c r="AA52" s="21">
        <f t="shared" si="22"/>
        <v>143332.20000000001</v>
      </c>
      <c r="AB52" s="93"/>
      <c r="AC52" s="94"/>
      <c r="AD52" s="95"/>
    </row>
    <row r="53" spans="1:30" ht="75" x14ac:dyDescent="0.25">
      <c r="A53" s="1">
        <v>177</v>
      </c>
      <c r="B53" s="3" t="s">
        <v>88</v>
      </c>
      <c r="C53" s="1" t="s">
        <v>22</v>
      </c>
      <c r="D53" s="1">
        <v>21925</v>
      </c>
      <c r="E53" s="8">
        <v>19.25</v>
      </c>
      <c r="F53" s="9">
        <f t="shared" si="16"/>
        <v>422056.25</v>
      </c>
      <c r="G53" s="6">
        <v>19</v>
      </c>
      <c r="H53" s="6">
        <v>24.35</v>
      </c>
      <c r="I53" s="6">
        <v>19.79</v>
      </c>
      <c r="J53" s="6"/>
      <c r="K53" s="6"/>
      <c r="L53" s="6"/>
      <c r="M53" s="6"/>
      <c r="N53" s="6"/>
      <c r="O53" s="6"/>
      <c r="P53" s="6"/>
      <c r="Q53" s="6"/>
      <c r="R53" s="6"/>
      <c r="S53" s="6">
        <v>28</v>
      </c>
      <c r="T53" s="6">
        <v>27.5</v>
      </c>
      <c r="U53" s="7">
        <f t="shared" si="17"/>
        <v>23.728000000000002</v>
      </c>
      <c r="V53" s="7">
        <f t="shared" si="18"/>
        <v>4.2049577881353404</v>
      </c>
      <c r="W53" s="17">
        <f t="shared" si="19"/>
        <v>0.17721501130037678</v>
      </c>
      <c r="X53" s="7">
        <f t="shared" si="20"/>
        <v>27.93295778813534</v>
      </c>
      <c r="Y53" s="7">
        <f t="shared" si="21"/>
        <v>19.523042211864663</v>
      </c>
      <c r="Z53" s="6">
        <v>23.73</v>
      </c>
      <c r="AA53" s="21">
        <f t="shared" si="22"/>
        <v>520280.25</v>
      </c>
      <c r="AB53" s="90"/>
      <c r="AC53" s="91"/>
      <c r="AD53" s="92"/>
    </row>
    <row r="54" spans="1:30" x14ac:dyDescent="0.25">
      <c r="A54" s="1">
        <v>188</v>
      </c>
      <c r="B54" s="3" t="s">
        <v>89</v>
      </c>
      <c r="C54" s="1" t="s">
        <v>22</v>
      </c>
      <c r="D54" s="1">
        <v>44725</v>
      </c>
      <c r="E54" s="8">
        <v>9.27</v>
      </c>
      <c r="F54" s="9">
        <f t="shared" si="16"/>
        <v>414600.75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>
        <v>13</v>
      </c>
      <c r="T54" s="6">
        <v>12.5</v>
      </c>
      <c r="U54" s="7">
        <f t="shared" si="17"/>
        <v>12.75</v>
      </c>
      <c r="V54" s="7">
        <f t="shared" si="18"/>
        <v>0.35355339059327379</v>
      </c>
      <c r="W54" s="17">
        <f t="shared" si="19"/>
        <v>2.77296776935901E-2</v>
      </c>
      <c r="X54" s="7">
        <f t="shared" si="20"/>
        <v>13.103553390593273</v>
      </c>
      <c r="Y54" s="7">
        <f t="shared" si="21"/>
        <v>12.396446609406727</v>
      </c>
      <c r="Z54" s="6">
        <v>12.75</v>
      </c>
      <c r="AA54" s="21">
        <f t="shared" si="22"/>
        <v>570243.75</v>
      </c>
      <c r="AB54" s="90"/>
      <c r="AC54" s="91"/>
      <c r="AD54" s="92"/>
    </row>
    <row r="55" spans="1:30" ht="30" x14ac:dyDescent="0.25">
      <c r="A55" s="1">
        <v>195</v>
      </c>
      <c r="B55" s="3" t="s">
        <v>90</v>
      </c>
      <c r="C55" s="1" t="s">
        <v>22</v>
      </c>
      <c r="D55" s="1">
        <v>3465</v>
      </c>
      <c r="E55" s="8">
        <v>39.9</v>
      </c>
      <c r="F55" s="9">
        <f t="shared" si="16"/>
        <v>138253.5</v>
      </c>
      <c r="G55" s="6"/>
      <c r="H55" s="6"/>
      <c r="I55" s="6"/>
      <c r="J55" s="2"/>
      <c r="L55" s="6"/>
      <c r="M55" s="6"/>
      <c r="N55" s="6"/>
      <c r="O55" s="6"/>
      <c r="P55" s="6"/>
      <c r="Q55" s="6"/>
      <c r="R55" s="6"/>
      <c r="S55" s="6">
        <v>48.35</v>
      </c>
      <c r="T55" s="6">
        <v>48</v>
      </c>
      <c r="U55" s="7">
        <f t="shared" si="17"/>
        <v>48.174999999999997</v>
      </c>
      <c r="V55" s="7">
        <f t="shared" si="18"/>
        <v>0.24748737341529264</v>
      </c>
      <c r="W55" s="17">
        <f t="shared" si="19"/>
        <v>5.1372573620195672E-3</v>
      </c>
      <c r="X55" s="7">
        <f t="shared" si="20"/>
        <v>48.422487373415287</v>
      </c>
      <c r="Y55" s="7">
        <f t="shared" si="21"/>
        <v>47.927512626584708</v>
      </c>
      <c r="Z55" s="6">
        <v>48.18</v>
      </c>
      <c r="AA55" s="21">
        <f t="shared" si="22"/>
        <v>166943.70000000001</v>
      </c>
      <c r="AB55" s="90"/>
      <c r="AC55" s="91"/>
      <c r="AD55" s="92"/>
    </row>
    <row r="56" spans="1:30" ht="105" x14ac:dyDescent="0.25">
      <c r="A56" s="1">
        <v>212</v>
      </c>
      <c r="B56" s="3" t="s">
        <v>91</v>
      </c>
      <c r="C56" s="1" t="s">
        <v>22</v>
      </c>
      <c r="D56" s="1">
        <v>65160</v>
      </c>
      <c r="E56" s="8">
        <v>15.05</v>
      </c>
      <c r="F56" s="9">
        <f t="shared" si="16"/>
        <v>980658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>
        <v>48.35</v>
      </c>
      <c r="T56" s="6">
        <v>48</v>
      </c>
      <c r="U56" s="7">
        <f t="shared" si="17"/>
        <v>48.174999999999997</v>
      </c>
      <c r="V56" s="7">
        <f t="shared" si="18"/>
        <v>0.24748737341529264</v>
      </c>
      <c r="W56" s="17">
        <f t="shared" si="19"/>
        <v>5.1372573620195672E-3</v>
      </c>
      <c r="X56" s="7">
        <f t="shared" si="20"/>
        <v>48.422487373415287</v>
      </c>
      <c r="Y56" s="7">
        <f t="shared" si="21"/>
        <v>47.927512626584708</v>
      </c>
      <c r="Z56" s="6">
        <v>48.18</v>
      </c>
      <c r="AA56" s="21">
        <f t="shared" si="22"/>
        <v>3139408.8</v>
      </c>
      <c r="AB56" s="90"/>
      <c r="AC56" s="91"/>
      <c r="AD56" s="92"/>
    </row>
    <row r="57" spans="1:30" ht="53.25" customHeight="1" x14ac:dyDescent="0.25">
      <c r="A57" s="1">
        <v>222</v>
      </c>
      <c r="B57" s="3" t="s">
        <v>92</v>
      </c>
      <c r="C57" s="1" t="s">
        <v>22</v>
      </c>
      <c r="D57" s="1">
        <v>30000</v>
      </c>
      <c r="E57" s="8">
        <v>2.4700000000000002</v>
      </c>
      <c r="F57" s="9">
        <f t="shared" si="16"/>
        <v>74100</v>
      </c>
      <c r="G57" s="6">
        <v>4.5</v>
      </c>
      <c r="H57" s="6">
        <v>3.5</v>
      </c>
      <c r="I57" s="6">
        <v>5</v>
      </c>
      <c r="J57" s="6"/>
      <c r="K57" s="6"/>
      <c r="L57" s="6"/>
      <c r="M57" s="6"/>
      <c r="N57" s="6"/>
      <c r="O57" s="6"/>
      <c r="P57" s="6"/>
      <c r="Q57" s="6"/>
      <c r="R57" s="6"/>
      <c r="S57" s="6">
        <v>3.25</v>
      </c>
      <c r="T57" s="6">
        <v>3.2</v>
      </c>
      <c r="U57" s="7">
        <f t="shared" si="17"/>
        <v>3.8899999999999997</v>
      </c>
      <c r="V57" s="7">
        <f t="shared" si="18"/>
        <v>0.81271151093115823</v>
      </c>
      <c r="W57" s="17">
        <f t="shared" si="19"/>
        <v>0.20892326759155741</v>
      </c>
      <c r="X57" s="7">
        <f t="shared" si="20"/>
        <v>4.7027115109311577</v>
      </c>
      <c r="Y57" s="7">
        <f t="shared" si="21"/>
        <v>3.0772884890688417</v>
      </c>
      <c r="Z57" s="6">
        <v>3.89</v>
      </c>
      <c r="AA57" s="21">
        <f t="shared" si="22"/>
        <v>116700</v>
      </c>
      <c r="AB57" s="90"/>
      <c r="AC57" s="91"/>
      <c r="AD57" s="92"/>
    </row>
    <row r="58" spans="1:30" x14ac:dyDescent="0.25">
      <c r="A58" s="74" t="s">
        <v>35</v>
      </c>
      <c r="B58" s="75"/>
      <c r="C58" s="75"/>
      <c r="D58" s="75"/>
      <c r="E58" s="76"/>
      <c r="F58" s="9">
        <f>SUM(F49:F57)</f>
        <v>4841003.95</v>
      </c>
      <c r="G58" s="77" t="s">
        <v>26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42">
        <f>SUM(AA49:AA57)</f>
        <v>7546533.4000000004</v>
      </c>
      <c r="AB58" s="96"/>
      <c r="AC58" s="96"/>
      <c r="AD58" s="96"/>
    </row>
    <row r="59" spans="1:30" x14ac:dyDescent="0.25">
      <c r="AB59" s="96"/>
      <c r="AC59" s="96"/>
      <c r="AD59" s="96"/>
    </row>
    <row r="60" spans="1:30" ht="37.5" customHeight="1" x14ac:dyDescent="0.25">
      <c r="A60" s="49" t="s">
        <v>194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9"/>
      <c r="AB60" s="96"/>
      <c r="AC60" s="96"/>
      <c r="AD60" s="96"/>
    </row>
    <row r="61" spans="1:30" ht="75" x14ac:dyDescent="0.25">
      <c r="A61" s="1">
        <v>9</v>
      </c>
      <c r="B61" s="4" t="s">
        <v>94</v>
      </c>
      <c r="C61" s="1" t="s">
        <v>22</v>
      </c>
      <c r="D61" s="1">
        <v>5970</v>
      </c>
      <c r="E61" s="8">
        <v>21.06</v>
      </c>
      <c r="F61" s="9">
        <f t="shared" ref="F61:F67" si="23">PRODUCT(D61,E61)</f>
        <v>125728.2</v>
      </c>
      <c r="G61" s="6">
        <v>24</v>
      </c>
      <c r="H61" s="6">
        <v>22.5</v>
      </c>
      <c r="I61" s="6">
        <v>18.940000000000001</v>
      </c>
      <c r="J61" s="6"/>
      <c r="K61" s="6"/>
      <c r="L61" s="6"/>
      <c r="M61" s="6"/>
      <c r="N61" s="6"/>
      <c r="O61" s="6"/>
      <c r="P61" s="6"/>
      <c r="Q61" s="6"/>
      <c r="R61" s="6"/>
      <c r="S61" s="6">
        <v>32.5</v>
      </c>
      <c r="T61" s="6">
        <v>32</v>
      </c>
      <c r="U61" s="7">
        <f>AVERAGE(G61,H61,I61,J61,K61,L61,M61,N61,O61,P61,Q61,R61,T61,S61)</f>
        <v>25.988</v>
      </c>
      <c r="V61" s="7">
        <f>_xlfn.STDEV.S(G61,H61,I61,J61,K61,L61,M61,N61,O61,P61,Q61,R61,T61,S61)</f>
        <v>6.0071390861207927</v>
      </c>
      <c r="W61" s="17">
        <f>V61/U61</f>
        <v>0.23115049584888384</v>
      </c>
      <c r="X61" s="7">
        <f>SUM(U61,V61)</f>
        <v>31.995139086120794</v>
      </c>
      <c r="Y61" s="7">
        <f>U61-V61</f>
        <v>19.980860913879205</v>
      </c>
      <c r="Z61" s="6">
        <v>25.99</v>
      </c>
      <c r="AA61" s="21">
        <f t="shared" ref="AA61:AA79" si="24">Z61*D61</f>
        <v>155160.29999999999</v>
      </c>
      <c r="AB61" s="97"/>
      <c r="AC61" s="98"/>
      <c r="AD61" s="99"/>
    </row>
    <row r="62" spans="1:30" ht="75" x14ac:dyDescent="0.25">
      <c r="A62" s="39">
        <v>18</v>
      </c>
      <c r="B62" s="3" t="s">
        <v>95</v>
      </c>
      <c r="C62" s="1" t="s">
        <v>22</v>
      </c>
      <c r="D62" s="1">
        <v>36185</v>
      </c>
      <c r="E62" s="8">
        <v>35.35</v>
      </c>
      <c r="F62" s="9">
        <f t="shared" si="23"/>
        <v>1279139.75</v>
      </c>
      <c r="G62" s="6">
        <v>26</v>
      </c>
      <c r="H62" s="6">
        <v>27.49</v>
      </c>
      <c r="I62" s="6">
        <v>30.84</v>
      </c>
      <c r="J62" s="6">
        <v>27.58</v>
      </c>
      <c r="K62" s="6"/>
      <c r="L62" s="6"/>
      <c r="M62" s="6"/>
      <c r="N62" s="6"/>
      <c r="O62" s="6"/>
      <c r="P62" s="6"/>
      <c r="Q62" s="6"/>
      <c r="R62" s="6"/>
      <c r="S62" s="38">
        <v>11</v>
      </c>
      <c r="T62" s="38">
        <v>59</v>
      </c>
      <c r="U62" s="7">
        <f>AVERAGE(G62,H62,I62,J62,K62,L62,M62,N62,O62,P62,Q62,R62)</f>
        <v>27.977499999999999</v>
      </c>
      <c r="V62" s="7">
        <f>_xlfn.STDEV.S(G62,H62,I62,J62,K62,L62,M62,N62,O62,P62,Q62,R62)</f>
        <v>2.0412475760344866</v>
      </c>
      <c r="W62" s="17">
        <f t="shared" ref="W62:W79" si="25">V62/U62</f>
        <v>7.2960327979071996E-2</v>
      </c>
      <c r="X62" s="7">
        <f t="shared" ref="X62:X79" si="26">SUM(U62,V62)</f>
        <v>30.018747576034485</v>
      </c>
      <c r="Y62" s="7">
        <f t="shared" ref="Y62:Y79" si="27">U62-V62</f>
        <v>25.936252423965513</v>
      </c>
      <c r="Z62" s="6">
        <v>57.98</v>
      </c>
      <c r="AA62" s="21">
        <f t="shared" si="24"/>
        <v>2098006.2999999998</v>
      </c>
      <c r="AB62" s="97"/>
      <c r="AC62" s="98"/>
      <c r="AD62" s="99"/>
    </row>
    <row r="63" spans="1:30" x14ac:dyDescent="0.25">
      <c r="A63" s="1">
        <v>25</v>
      </c>
      <c r="B63" s="3" t="s">
        <v>96</v>
      </c>
      <c r="C63" s="1" t="s">
        <v>22</v>
      </c>
      <c r="D63" s="1">
        <v>22208</v>
      </c>
      <c r="E63" s="8">
        <v>87.5</v>
      </c>
      <c r="F63" s="9">
        <f t="shared" si="23"/>
        <v>1943200</v>
      </c>
      <c r="G63" s="6">
        <v>83</v>
      </c>
      <c r="H63" s="6">
        <v>88</v>
      </c>
      <c r="I63" s="6">
        <v>90</v>
      </c>
      <c r="J63" s="6"/>
      <c r="K63" s="6"/>
      <c r="L63" s="6"/>
      <c r="M63" s="6"/>
      <c r="N63" s="6"/>
      <c r="O63" s="6"/>
      <c r="P63" s="6"/>
      <c r="Q63" s="6"/>
      <c r="R63" s="6"/>
      <c r="S63" s="6">
        <v>115</v>
      </c>
      <c r="T63" s="6">
        <v>110</v>
      </c>
      <c r="U63" s="7">
        <f t="shared" ref="U63:U75" si="28">AVERAGE(G63,H63,I63,J63,K63,L63,M63,N63,O63,P63,Q63,R63,T63,S63)</f>
        <v>97.2</v>
      </c>
      <c r="V63" s="7">
        <f t="shared" ref="V63:V75" si="29">_xlfn.STDEV.S(G63,H63,I63,J63,K63,L63,M63,N63,O63,P63,Q63,R63,T63,S63)</f>
        <v>14.30734077318356</v>
      </c>
      <c r="W63" s="17">
        <f t="shared" si="25"/>
        <v>0.14719486392164155</v>
      </c>
      <c r="X63" s="7">
        <f t="shared" si="26"/>
        <v>111.50734077318356</v>
      </c>
      <c r="Y63" s="7">
        <f t="shared" si="27"/>
        <v>82.892659226816448</v>
      </c>
      <c r="Z63" s="6">
        <v>97.2</v>
      </c>
      <c r="AA63" s="21">
        <f t="shared" si="24"/>
        <v>2158617.6000000001</v>
      </c>
      <c r="AB63" s="97"/>
      <c r="AC63" s="98"/>
      <c r="AD63" s="99"/>
    </row>
    <row r="64" spans="1:30" ht="75" x14ac:dyDescent="0.25">
      <c r="A64" s="1">
        <v>42</v>
      </c>
      <c r="B64" s="3" t="s">
        <v>97</v>
      </c>
      <c r="C64" s="1" t="s">
        <v>22</v>
      </c>
      <c r="D64" s="1">
        <v>15410</v>
      </c>
      <c r="E64" s="8">
        <v>11.37</v>
      </c>
      <c r="F64" s="9">
        <f t="shared" si="23"/>
        <v>175211.69999999998</v>
      </c>
      <c r="G64" s="6">
        <v>11.54</v>
      </c>
      <c r="H64" s="6">
        <v>11.9</v>
      </c>
      <c r="I64" s="6">
        <v>10.64</v>
      </c>
      <c r="J64" s="6"/>
      <c r="K64" s="6"/>
      <c r="L64" s="6"/>
      <c r="M64" s="6"/>
      <c r="N64" s="6"/>
      <c r="O64" s="6"/>
      <c r="P64" s="6"/>
      <c r="Q64" s="6"/>
      <c r="R64" s="6"/>
      <c r="S64" s="6">
        <v>16.8</v>
      </c>
      <c r="T64" s="6">
        <v>16.5</v>
      </c>
      <c r="U64" s="7">
        <f t="shared" si="28"/>
        <v>13.475999999999999</v>
      </c>
      <c r="V64" s="7">
        <f t="shared" si="29"/>
        <v>2.935486331087243</v>
      </c>
      <c r="W64" s="17">
        <f t="shared" si="25"/>
        <v>0.21783068648614151</v>
      </c>
      <c r="X64" s="7">
        <f t="shared" si="26"/>
        <v>16.411486331087243</v>
      </c>
      <c r="Y64" s="7">
        <f t="shared" si="27"/>
        <v>10.540513668912755</v>
      </c>
      <c r="Z64" s="6">
        <v>13.48</v>
      </c>
      <c r="AA64" s="21">
        <f t="shared" si="24"/>
        <v>207726.80000000002</v>
      </c>
      <c r="AB64" s="97"/>
      <c r="AC64" s="98"/>
      <c r="AD64" s="99"/>
    </row>
    <row r="65" spans="1:30" ht="45" x14ac:dyDescent="0.25">
      <c r="A65" s="1">
        <v>73</v>
      </c>
      <c r="B65" s="3" t="s">
        <v>98</v>
      </c>
      <c r="C65" s="1" t="s">
        <v>22</v>
      </c>
      <c r="D65" s="1">
        <v>168925</v>
      </c>
      <c r="E65" s="8">
        <v>1.1399999999999999</v>
      </c>
      <c r="F65" s="9">
        <f t="shared" si="23"/>
        <v>192574.49999999997</v>
      </c>
      <c r="G65" s="6">
        <v>2.1</v>
      </c>
      <c r="H65" s="33">
        <v>3.25</v>
      </c>
      <c r="I65" s="6">
        <v>3.25</v>
      </c>
      <c r="J65" s="6"/>
      <c r="K65" s="6"/>
      <c r="L65" s="6"/>
      <c r="M65" s="6"/>
      <c r="N65" s="6"/>
      <c r="O65" s="6"/>
      <c r="P65" s="6"/>
      <c r="Q65" s="6"/>
      <c r="R65" s="6"/>
      <c r="S65" s="6">
        <v>2</v>
      </c>
      <c r="T65" s="6">
        <v>1.9</v>
      </c>
      <c r="U65" s="7">
        <f t="shared" si="28"/>
        <v>2.5</v>
      </c>
      <c r="V65" s="7">
        <f t="shared" si="29"/>
        <v>0.68829499489680945</v>
      </c>
      <c r="W65" s="17">
        <f t="shared" si="25"/>
        <v>0.2753179979587238</v>
      </c>
      <c r="X65" s="7">
        <f t="shared" si="26"/>
        <v>3.1882949948968093</v>
      </c>
      <c r="Y65" s="7">
        <f t="shared" si="27"/>
        <v>1.8117050051031907</v>
      </c>
      <c r="Z65" s="6">
        <v>2.5</v>
      </c>
      <c r="AA65" s="21">
        <f t="shared" si="24"/>
        <v>422312.5</v>
      </c>
      <c r="AB65" s="97"/>
      <c r="AC65" s="98"/>
      <c r="AD65" s="99"/>
    </row>
    <row r="66" spans="1:30" ht="60" x14ac:dyDescent="0.25">
      <c r="A66" s="1">
        <v>91</v>
      </c>
      <c r="B66" s="4" t="s">
        <v>99</v>
      </c>
      <c r="C66" s="1" t="s">
        <v>22</v>
      </c>
      <c r="D66" s="1">
        <v>29352</v>
      </c>
      <c r="E66" s="8">
        <v>5.95</v>
      </c>
      <c r="F66" s="9">
        <f t="shared" si="23"/>
        <v>174644.4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>
        <v>9</v>
      </c>
      <c r="T66" s="6">
        <v>8.8000000000000007</v>
      </c>
      <c r="U66" s="7">
        <f t="shared" si="28"/>
        <v>8.9</v>
      </c>
      <c r="V66" s="7">
        <f t="shared" si="29"/>
        <v>0.141421356237309</v>
      </c>
      <c r="W66" s="17">
        <f t="shared" si="25"/>
        <v>1.5890040026663933E-2</v>
      </c>
      <c r="X66" s="7">
        <f t="shared" si="26"/>
        <v>9.0414213562373096</v>
      </c>
      <c r="Y66" s="7">
        <f t="shared" si="27"/>
        <v>8.7585786437626911</v>
      </c>
      <c r="Z66" s="6">
        <v>8.9</v>
      </c>
      <c r="AA66" s="21">
        <f t="shared" si="24"/>
        <v>261232.80000000002</v>
      </c>
      <c r="AB66" s="97"/>
      <c r="AC66" s="98"/>
      <c r="AD66" s="99"/>
    </row>
    <row r="67" spans="1:30" ht="30" x14ac:dyDescent="0.25">
      <c r="A67" s="1">
        <v>98</v>
      </c>
      <c r="B67" s="4" t="s">
        <v>100</v>
      </c>
      <c r="C67" s="1" t="s">
        <v>22</v>
      </c>
      <c r="D67" s="1">
        <v>99300</v>
      </c>
      <c r="E67" s="8">
        <v>1.77</v>
      </c>
      <c r="F67" s="9">
        <f t="shared" si="23"/>
        <v>175761</v>
      </c>
      <c r="G67" s="6"/>
      <c r="H67" s="6"/>
      <c r="I67" s="6"/>
      <c r="J67" s="6"/>
      <c r="K67" s="6"/>
      <c r="L67" s="6"/>
      <c r="N67" s="6">
        <v>1.44</v>
      </c>
      <c r="O67" s="6"/>
      <c r="P67" s="6"/>
      <c r="Q67" s="6">
        <v>1.63</v>
      </c>
      <c r="R67" s="6">
        <v>1.54</v>
      </c>
      <c r="S67" s="6">
        <v>3</v>
      </c>
      <c r="T67" s="6">
        <v>2.5</v>
      </c>
      <c r="U67" s="7">
        <f t="shared" si="28"/>
        <v>2.0219999999999998</v>
      </c>
      <c r="V67" s="7">
        <f t="shared" si="29"/>
        <v>0.6909558596610933</v>
      </c>
      <c r="W67" s="17">
        <f t="shared" si="25"/>
        <v>0.34171902060390374</v>
      </c>
      <c r="X67" s="7">
        <f t="shared" si="26"/>
        <v>2.712955859661093</v>
      </c>
      <c r="Y67" s="7">
        <f t="shared" si="27"/>
        <v>1.3310441403389066</v>
      </c>
      <c r="Z67" s="6">
        <v>2.02</v>
      </c>
      <c r="AA67" s="21">
        <f t="shared" si="24"/>
        <v>200586</v>
      </c>
      <c r="AB67" s="97"/>
      <c r="AC67" s="98"/>
      <c r="AD67" s="99"/>
    </row>
    <row r="68" spans="1:30" x14ac:dyDescent="0.25">
      <c r="A68" s="1">
        <v>103</v>
      </c>
      <c r="B68" s="3" t="s">
        <v>101</v>
      </c>
      <c r="C68" s="1" t="s">
        <v>22</v>
      </c>
      <c r="D68" s="1">
        <v>75788</v>
      </c>
      <c r="E68" s="8">
        <v>0.98</v>
      </c>
      <c r="F68" s="9">
        <f t="shared" ref="F68:F79" si="30">PRODUCT(D68,E68)</f>
        <v>74272.240000000005</v>
      </c>
      <c r="G68" s="6">
        <v>0.94</v>
      </c>
      <c r="H68" s="6">
        <v>0.95</v>
      </c>
      <c r="I68" s="6">
        <v>0.95</v>
      </c>
      <c r="J68" s="6"/>
      <c r="K68" s="6"/>
      <c r="L68" s="6"/>
      <c r="M68" s="6"/>
      <c r="N68" s="6"/>
      <c r="O68" s="6"/>
      <c r="P68" s="6"/>
      <c r="Q68" s="6"/>
      <c r="R68" s="6"/>
      <c r="S68" s="6">
        <v>2</v>
      </c>
      <c r="T68" s="6">
        <v>1.4</v>
      </c>
      <c r="U68" s="7">
        <f t="shared" si="28"/>
        <v>1.248</v>
      </c>
      <c r="V68" s="7">
        <f t="shared" si="29"/>
        <v>0.46397198191270062</v>
      </c>
      <c r="W68" s="17">
        <f t="shared" si="25"/>
        <v>0.37177242140440753</v>
      </c>
      <c r="X68" s="7">
        <f t="shared" si="26"/>
        <v>1.7119719819127006</v>
      </c>
      <c r="Y68" s="7">
        <f t="shared" si="27"/>
        <v>0.78402801808729938</v>
      </c>
      <c r="Z68" s="6">
        <v>1.25</v>
      </c>
      <c r="AA68" s="21">
        <f t="shared" si="24"/>
        <v>94735</v>
      </c>
      <c r="AB68" s="97"/>
      <c r="AC68" s="98"/>
      <c r="AD68" s="99"/>
    </row>
    <row r="69" spans="1:30" ht="30" x14ac:dyDescent="0.25">
      <c r="A69" s="1">
        <v>115</v>
      </c>
      <c r="B69" s="4" t="s">
        <v>179</v>
      </c>
      <c r="C69" s="1" t="s">
        <v>22</v>
      </c>
      <c r="D69" s="1">
        <v>678700</v>
      </c>
      <c r="E69" s="8">
        <v>0.42</v>
      </c>
      <c r="F69" s="9">
        <f t="shared" si="30"/>
        <v>285054</v>
      </c>
      <c r="G69" s="6">
        <v>0.52</v>
      </c>
      <c r="H69" s="6">
        <v>0.52</v>
      </c>
      <c r="I69" s="6">
        <v>0.65</v>
      </c>
      <c r="J69" s="6"/>
      <c r="K69" s="6"/>
      <c r="L69" s="6"/>
      <c r="M69" s="6"/>
      <c r="N69" s="6"/>
      <c r="O69" s="6"/>
      <c r="P69" s="6"/>
      <c r="Q69" s="6"/>
      <c r="R69" s="6"/>
      <c r="S69" s="6">
        <v>1</v>
      </c>
      <c r="T69" s="6">
        <v>0.65</v>
      </c>
      <c r="U69" s="7">
        <f t="shared" si="28"/>
        <v>0.66799999999999993</v>
      </c>
      <c r="V69" s="7">
        <f t="shared" si="29"/>
        <v>0.19664689166117041</v>
      </c>
      <c r="W69" s="17">
        <f t="shared" si="25"/>
        <v>0.2943815743430695</v>
      </c>
      <c r="X69" s="7">
        <f t="shared" si="26"/>
        <v>0.86464689166117037</v>
      </c>
      <c r="Y69" s="7">
        <f t="shared" si="27"/>
        <v>0.47135310833882949</v>
      </c>
      <c r="Z69" s="6">
        <v>0.67</v>
      </c>
      <c r="AA69" s="21">
        <f t="shared" si="24"/>
        <v>454729</v>
      </c>
      <c r="AB69" s="97"/>
      <c r="AC69" s="98"/>
      <c r="AD69" s="99"/>
    </row>
    <row r="70" spans="1:30" ht="45" x14ac:dyDescent="0.25">
      <c r="A70" s="1">
        <v>128</v>
      </c>
      <c r="B70" s="4" t="s">
        <v>103</v>
      </c>
      <c r="C70" s="1" t="s">
        <v>22</v>
      </c>
      <c r="D70" s="1">
        <v>276675</v>
      </c>
      <c r="E70" s="8">
        <v>7.87</v>
      </c>
      <c r="F70" s="9">
        <f t="shared" si="30"/>
        <v>2177432.25</v>
      </c>
      <c r="G70" s="6">
        <v>9.2899999999999991</v>
      </c>
      <c r="H70" s="6">
        <v>9.2799999999999994</v>
      </c>
      <c r="I70" s="6">
        <v>7</v>
      </c>
      <c r="J70" s="6"/>
      <c r="K70" s="6"/>
      <c r="L70" s="6"/>
      <c r="M70" s="6"/>
      <c r="N70" s="6"/>
      <c r="O70" s="6"/>
      <c r="P70" s="6"/>
      <c r="Q70" s="6"/>
      <c r="R70" s="6"/>
      <c r="S70" s="6">
        <v>10</v>
      </c>
      <c r="T70" s="6">
        <v>9.5</v>
      </c>
      <c r="U70" s="7">
        <f t="shared" si="28"/>
        <v>9.0139999999999993</v>
      </c>
      <c r="V70" s="7">
        <f t="shared" si="29"/>
        <v>1.1631336982479696</v>
      </c>
      <c r="W70" s="17">
        <f t="shared" si="25"/>
        <v>0.1290363543652063</v>
      </c>
      <c r="X70" s="7">
        <f t="shared" si="26"/>
        <v>10.177133698247969</v>
      </c>
      <c r="Y70" s="7">
        <f t="shared" si="27"/>
        <v>7.8508663017520295</v>
      </c>
      <c r="Z70" s="6">
        <v>9.01</v>
      </c>
      <c r="AA70" s="21">
        <f t="shared" si="24"/>
        <v>2492841.75</v>
      </c>
      <c r="AB70" s="97"/>
      <c r="AC70" s="98"/>
      <c r="AD70" s="99"/>
    </row>
    <row r="71" spans="1:30" ht="90" x14ac:dyDescent="0.25">
      <c r="A71" s="1">
        <v>142</v>
      </c>
      <c r="B71" s="4" t="s">
        <v>104</v>
      </c>
      <c r="C71" s="1" t="s">
        <v>22</v>
      </c>
      <c r="D71" s="1">
        <v>72160</v>
      </c>
      <c r="E71" s="8">
        <v>28.35</v>
      </c>
      <c r="F71" s="9">
        <f t="shared" si="30"/>
        <v>2045736</v>
      </c>
      <c r="G71" s="6"/>
      <c r="H71" s="6"/>
      <c r="I71" s="6"/>
      <c r="J71" s="6"/>
      <c r="K71" s="6">
        <v>32.9</v>
      </c>
      <c r="L71" s="6"/>
      <c r="M71" s="6"/>
      <c r="N71" s="6"/>
      <c r="O71" s="6">
        <v>30</v>
      </c>
      <c r="P71" s="6"/>
      <c r="Q71" s="6"/>
      <c r="R71" s="6"/>
      <c r="S71" s="6">
        <v>46</v>
      </c>
      <c r="T71" s="6">
        <v>45</v>
      </c>
      <c r="U71" s="7">
        <f t="shared" si="28"/>
        <v>38.475000000000001</v>
      </c>
      <c r="V71" s="7">
        <f t="shared" si="29"/>
        <v>8.2078722374721682</v>
      </c>
      <c r="W71" s="17">
        <f t="shared" si="25"/>
        <v>0.21333001266984192</v>
      </c>
      <c r="X71" s="7">
        <f t="shared" si="26"/>
        <v>46.682872237472168</v>
      </c>
      <c r="Y71" s="7">
        <f t="shared" si="27"/>
        <v>30.267127762527835</v>
      </c>
      <c r="Z71" s="6">
        <v>38.479999999999997</v>
      </c>
      <c r="AA71" s="21">
        <f t="shared" si="24"/>
        <v>2776716.8</v>
      </c>
      <c r="AB71" s="97"/>
      <c r="AC71" s="98"/>
      <c r="AD71" s="99"/>
    </row>
    <row r="72" spans="1:30" ht="60" x14ac:dyDescent="0.25">
      <c r="A72" s="1">
        <v>155</v>
      </c>
      <c r="B72" s="4" t="s">
        <v>105</v>
      </c>
      <c r="C72" s="1" t="s">
        <v>22</v>
      </c>
      <c r="D72" s="1">
        <v>88705</v>
      </c>
      <c r="E72" s="8">
        <v>1.94</v>
      </c>
      <c r="F72" s="9">
        <f t="shared" si="30"/>
        <v>172087.69999999998</v>
      </c>
      <c r="G72" s="6">
        <v>2.8</v>
      </c>
      <c r="H72" s="6">
        <v>2.68</v>
      </c>
      <c r="I72" s="6">
        <v>2.15</v>
      </c>
      <c r="J72" s="6">
        <v>2.5499999999999998</v>
      </c>
      <c r="K72" s="6">
        <v>2.2799999999999998</v>
      </c>
      <c r="L72" s="6">
        <v>2</v>
      </c>
      <c r="M72" s="6"/>
      <c r="N72" s="6"/>
      <c r="O72" s="6"/>
      <c r="P72" s="6"/>
      <c r="Q72" s="6"/>
      <c r="R72" s="6"/>
      <c r="S72" s="6">
        <v>3</v>
      </c>
      <c r="T72" s="6">
        <v>2.8</v>
      </c>
      <c r="U72" s="7">
        <f t="shared" si="28"/>
        <v>2.5324999999999998</v>
      </c>
      <c r="V72" s="7">
        <f t="shared" si="29"/>
        <v>0.35402784394128417</v>
      </c>
      <c r="W72" s="17">
        <f t="shared" si="25"/>
        <v>0.13979381794325141</v>
      </c>
      <c r="X72" s="7">
        <f t="shared" si="26"/>
        <v>2.886527843941284</v>
      </c>
      <c r="Y72" s="7">
        <f t="shared" si="27"/>
        <v>2.1784721560587155</v>
      </c>
      <c r="Z72" s="6">
        <v>2.5299999999999998</v>
      </c>
      <c r="AA72" s="21">
        <f t="shared" si="24"/>
        <v>224423.65</v>
      </c>
      <c r="AB72" s="100"/>
      <c r="AC72" s="101"/>
      <c r="AD72" s="102"/>
    </row>
    <row r="73" spans="1:30" ht="22.5" customHeight="1" x14ac:dyDescent="0.25">
      <c r="A73" s="1">
        <v>163</v>
      </c>
      <c r="B73" s="4" t="s">
        <v>106</v>
      </c>
      <c r="C73" s="1" t="s">
        <v>22</v>
      </c>
      <c r="D73" s="1">
        <v>17160</v>
      </c>
      <c r="E73" s="8">
        <v>16.100000000000001</v>
      </c>
      <c r="F73" s="9">
        <f t="shared" si="30"/>
        <v>276276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>
        <v>25</v>
      </c>
      <c r="T73" s="6">
        <v>24</v>
      </c>
      <c r="U73" s="7">
        <f t="shared" si="28"/>
        <v>24.5</v>
      </c>
      <c r="V73" s="7">
        <f t="shared" si="29"/>
        <v>0.70710678118654757</v>
      </c>
      <c r="W73" s="17">
        <f t="shared" si="25"/>
        <v>2.8861501272920309E-2</v>
      </c>
      <c r="X73" s="7">
        <f t="shared" si="26"/>
        <v>25.207106781186546</v>
      </c>
      <c r="Y73" s="7">
        <f t="shared" si="27"/>
        <v>23.792893218813454</v>
      </c>
      <c r="Z73" s="6">
        <v>24.5</v>
      </c>
      <c r="AA73" s="21">
        <f t="shared" si="24"/>
        <v>420420</v>
      </c>
      <c r="AB73" s="97"/>
      <c r="AC73" s="98"/>
      <c r="AD73" s="99"/>
    </row>
    <row r="74" spans="1:30" ht="75" x14ac:dyDescent="0.25">
      <c r="A74" s="1">
        <v>174</v>
      </c>
      <c r="B74" s="4" t="s">
        <v>107</v>
      </c>
      <c r="C74" s="1" t="s">
        <v>22</v>
      </c>
      <c r="D74" s="1">
        <v>86675</v>
      </c>
      <c r="E74" s="8">
        <v>15.75</v>
      </c>
      <c r="F74" s="9">
        <f t="shared" si="30"/>
        <v>1365131.25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23.5</v>
      </c>
      <c r="T74" s="6">
        <v>23</v>
      </c>
      <c r="U74" s="7">
        <f t="shared" si="28"/>
        <v>23.25</v>
      </c>
      <c r="V74" s="7">
        <f t="shared" si="29"/>
        <v>0.35355339059327379</v>
      </c>
      <c r="W74" s="17">
        <f t="shared" si="25"/>
        <v>1.520659744487199E-2</v>
      </c>
      <c r="X74" s="7">
        <f t="shared" si="26"/>
        <v>23.603553390593273</v>
      </c>
      <c r="Y74" s="7">
        <f t="shared" si="27"/>
        <v>22.896446609406727</v>
      </c>
      <c r="Z74" s="6">
        <v>23.25</v>
      </c>
      <c r="AA74" s="21">
        <f t="shared" si="24"/>
        <v>2015193.75</v>
      </c>
      <c r="AB74" s="97"/>
      <c r="AC74" s="98"/>
      <c r="AD74" s="99"/>
    </row>
    <row r="75" spans="1:30" ht="30" x14ac:dyDescent="0.25">
      <c r="A75" s="1">
        <v>190</v>
      </c>
      <c r="B75" s="4" t="s">
        <v>108</v>
      </c>
      <c r="C75" s="1" t="s">
        <v>22</v>
      </c>
      <c r="D75" s="1">
        <v>7815</v>
      </c>
      <c r="E75" s="8">
        <v>32.549999999999997</v>
      </c>
      <c r="F75" s="9">
        <f t="shared" si="30"/>
        <v>254378.24999999997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>
        <v>45</v>
      </c>
      <c r="T75" s="6">
        <v>44</v>
      </c>
      <c r="U75" s="7">
        <f t="shared" si="28"/>
        <v>44.5</v>
      </c>
      <c r="V75" s="7">
        <f t="shared" si="29"/>
        <v>0.70710678118654757</v>
      </c>
      <c r="W75" s="17">
        <f t="shared" si="25"/>
        <v>1.5890040026663992E-2</v>
      </c>
      <c r="X75" s="7">
        <f t="shared" si="26"/>
        <v>45.207106781186546</v>
      </c>
      <c r="Y75" s="7">
        <f t="shared" si="27"/>
        <v>43.792893218813454</v>
      </c>
      <c r="Z75" s="6">
        <v>44.5</v>
      </c>
      <c r="AA75" s="21">
        <f t="shared" si="24"/>
        <v>347767.5</v>
      </c>
      <c r="AB75" s="97"/>
      <c r="AC75" s="98"/>
      <c r="AD75" s="99"/>
    </row>
    <row r="76" spans="1:30" ht="60" x14ac:dyDescent="0.25">
      <c r="A76" s="39">
        <v>197</v>
      </c>
      <c r="B76" s="4" t="s">
        <v>109</v>
      </c>
      <c r="C76" s="1" t="s">
        <v>22</v>
      </c>
      <c r="D76" s="1">
        <v>1629</v>
      </c>
      <c r="E76" s="8">
        <v>110.25</v>
      </c>
      <c r="F76" s="9">
        <f t="shared" si="30"/>
        <v>179597.25</v>
      </c>
      <c r="G76" s="6">
        <v>83</v>
      </c>
      <c r="H76" s="6">
        <v>88</v>
      </c>
      <c r="I76" s="6">
        <v>90</v>
      </c>
      <c r="J76" s="6"/>
      <c r="K76" s="6"/>
      <c r="L76" s="6"/>
      <c r="M76" s="6"/>
      <c r="N76" s="6"/>
      <c r="O76" s="6"/>
      <c r="P76" s="6"/>
      <c r="Q76" s="6"/>
      <c r="R76" s="6"/>
      <c r="S76" s="38">
        <v>161</v>
      </c>
      <c r="T76" s="38">
        <v>160</v>
      </c>
      <c r="U76" s="7">
        <f>AVERAGE(G76,H76,I76,J76,K76,L76,M76,N76,O76,P76,Q76,R76)</f>
        <v>87</v>
      </c>
      <c r="V76" s="7">
        <f>_xlfn.STDEV.S(G76,H76,I76,J76,K76,L76,M76,N76,O76,P76,Q76,R76)</f>
        <v>3.6055512754639891</v>
      </c>
      <c r="W76" s="17">
        <f t="shared" si="25"/>
        <v>4.1443118108781485E-2</v>
      </c>
      <c r="X76" s="7">
        <f t="shared" si="26"/>
        <v>90.605551275463995</v>
      </c>
      <c r="Y76" s="7">
        <f t="shared" si="27"/>
        <v>83.394448724536005</v>
      </c>
      <c r="Z76" s="6">
        <v>87</v>
      </c>
      <c r="AA76" s="21">
        <f t="shared" si="24"/>
        <v>141723</v>
      </c>
      <c r="AB76" s="97"/>
      <c r="AC76" s="98"/>
      <c r="AD76" s="99"/>
    </row>
    <row r="77" spans="1:30" ht="60" x14ac:dyDescent="0.25">
      <c r="A77" s="1">
        <v>207</v>
      </c>
      <c r="B77" s="4" t="s">
        <v>110</v>
      </c>
      <c r="C77" s="1" t="s">
        <v>22</v>
      </c>
      <c r="D77" s="1">
        <v>1590</v>
      </c>
      <c r="E77" s="8">
        <v>5.77</v>
      </c>
      <c r="F77" s="9">
        <f t="shared" si="30"/>
        <v>9174.2999999999993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>
        <v>9</v>
      </c>
      <c r="T77" s="6">
        <v>8.5</v>
      </c>
      <c r="U77" s="7">
        <f t="shared" ref="U77:U79" si="31">AVERAGE(G77,H77,I77,J77,K77,L77,M77,N77,O77,P77,Q77,R77,T77,S77)</f>
        <v>8.75</v>
      </c>
      <c r="V77" s="7">
        <f t="shared" ref="V77:V79" si="32">_xlfn.STDEV.S(G77,H77,I77,J77,K77,L77,M77,N77,O77,P77,Q77,R77,T77,S77)</f>
        <v>0.35355339059327379</v>
      </c>
      <c r="W77" s="17">
        <f t="shared" si="25"/>
        <v>4.0406101782088436E-2</v>
      </c>
      <c r="X77" s="7">
        <f t="shared" si="26"/>
        <v>9.1035533905932731</v>
      </c>
      <c r="Y77" s="7">
        <f t="shared" si="27"/>
        <v>8.3964466094067269</v>
      </c>
      <c r="Z77" s="6">
        <v>8.75</v>
      </c>
      <c r="AA77" s="21">
        <f t="shared" si="24"/>
        <v>13912.5</v>
      </c>
      <c r="AB77" s="97"/>
      <c r="AC77" s="98"/>
      <c r="AD77" s="99"/>
    </row>
    <row r="78" spans="1:30" ht="30" x14ac:dyDescent="0.25">
      <c r="A78" s="1">
        <v>227</v>
      </c>
      <c r="B78" s="4" t="s">
        <v>111</v>
      </c>
      <c r="C78" s="1" t="s">
        <v>22</v>
      </c>
      <c r="D78" s="1">
        <v>1500</v>
      </c>
      <c r="E78" s="8">
        <v>6.47</v>
      </c>
      <c r="F78" s="9">
        <f t="shared" si="30"/>
        <v>9705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9.5</v>
      </c>
      <c r="T78" s="6">
        <v>9</v>
      </c>
      <c r="U78" s="7">
        <f t="shared" si="31"/>
        <v>9.25</v>
      </c>
      <c r="V78" s="7">
        <f t="shared" si="32"/>
        <v>0.35355339059327379</v>
      </c>
      <c r="W78" s="17">
        <f t="shared" si="25"/>
        <v>3.8221988172245813E-2</v>
      </c>
      <c r="X78" s="7">
        <f t="shared" si="26"/>
        <v>9.6035533905932731</v>
      </c>
      <c r="Y78" s="7">
        <f t="shared" si="27"/>
        <v>8.8964466094067269</v>
      </c>
      <c r="Z78" s="6">
        <v>9.25</v>
      </c>
      <c r="AA78" s="21">
        <f t="shared" si="24"/>
        <v>13875</v>
      </c>
      <c r="AB78" s="97"/>
      <c r="AC78" s="98"/>
      <c r="AD78" s="99"/>
    </row>
    <row r="79" spans="1:30" ht="60" x14ac:dyDescent="0.25">
      <c r="A79" s="1">
        <v>228</v>
      </c>
      <c r="B79" s="4" t="s">
        <v>112</v>
      </c>
      <c r="C79" s="1" t="s">
        <v>22</v>
      </c>
      <c r="D79" s="1">
        <v>50000</v>
      </c>
      <c r="E79" s="8">
        <v>50.75</v>
      </c>
      <c r="F79" s="9">
        <f t="shared" si="30"/>
        <v>2537500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75.5</v>
      </c>
      <c r="T79" s="6">
        <v>75</v>
      </c>
      <c r="U79" s="7">
        <f t="shared" si="31"/>
        <v>75.25</v>
      </c>
      <c r="V79" s="7">
        <f t="shared" si="32"/>
        <v>0.35355339059327379</v>
      </c>
      <c r="W79" s="17">
        <f t="shared" si="25"/>
        <v>4.6983839281498178E-3</v>
      </c>
      <c r="X79" s="7">
        <f t="shared" si="26"/>
        <v>75.603553390593277</v>
      </c>
      <c r="Y79" s="7">
        <f t="shared" si="27"/>
        <v>74.896446609406723</v>
      </c>
      <c r="Z79" s="6">
        <v>75.25</v>
      </c>
      <c r="AA79" s="21">
        <f t="shared" si="24"/>
        <v>3762500</v>
      </c>
      <c r="AB79" s="97"/>
      <c r="AC79" s="98"/>
      <c r="AD79" s="99"/>
    </row>
    <row r="80" spans="1:30" x14ac:dyDescent="0.25">
      <c r="AB80" s="96"/>
      <c r="AC80" s="96"/>
      <c r="AD80" s="96"/>
    </row>
    <row r="81" spans="1:30" x14ac:dyDescent="0.25">
      <c r="A81" s="74" t="s">
        <v>38</v>
      </c>
      <c r="B81" s="75"/>
      <c r="C81" s="75"/>
      <c r="D81" s="75"/>
      <c r="E81" s="76"/>
      <c r="F81" s="9">
        <f>SUM(F61:F79)</f>
        <v>13452603.790000001</v>
      </c>
      <c r="G81" s="71" t="s">
        <v>27</v>
      </c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3"/>
      <c r="AA81" s="42">
        <f>SUM(AA61:AA80)</f>
        <v>18262480.25</v>
      </c>
      <c r="AB81" s="96"/>
      <c r="AC81" s="96"/>
      <c r="AD81" s="96"/>
    </row>
    <row r="82" spans="1:30" x14ac:dyDescent="0.25">
      <c r="AB82" s="96"/>
      <c r="AC82" s="96"/>
      <c r="AD82" s="96"/>
    </row>
    <row r="83" spans="1:30" ht="30.75" customHeight="1" x14ac:dyDescent="0.25">
      <c r="A83" s="49" t="s">
        <v>195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9"/>
      <c r="AB83" s="96"/>
      <c r="AC83" s="96"/>
      <c r="AD83" s="96"/>
    </row>
    <row r="84" spans="1:30" ht="153" customHeight="1" x14ac:dyDescent="0.25">
      <c r="A84" s="1">
        <v>7</v>
      </c>
      <c r="B84" s="3" t="s">
        <v>114</v>
      </c>
      <c r="C84" s="1" t="s">
        <v>22</v>
      </c>
      <c r="D84" s="1">
        <v>24375</v>
      </c>
      <c r="E84" s="8">
        <v>16.97</v>
      </c>
      <c r="F84" s="9">
        <f t="shared" ref="F84:F87" si="33">PRODUCT(D84,E84)</f>
        <v>413643.75</v>
      </c>
      <c r="G84" s="6">
        <v>18.940000000000001</v>
      </c>
      <c r="H84" s="6">
        <v>22.5</v>
      </c>
      <c r="I84" s="6">
        <v>24</v>
      </c>
      <c r="J84" s="6"/>
      <c r="K84" s="6"/>
      <c r="L84" s="6"/>
      <c r="M84" s="6"/>
      <c r="N84" s="6"/>
      <c r="O84" s="6"/>
      <c r="P84" s="6"/>
      <c r="Q84" s="6"/>
      <c r="R84" s="6"/>
      <c r="S84" s="6">
        <v>30</v>
      </c>
      <c r="T84" s="6">
        <v>29.5</v>
      </c>
      <c r="U84" s="7">
        <f t="shared" ref="U84:U91" si="34">AVERAGE(G84,H84,I84,J84,K84,L84,M84,N84,O84,P84,Q84,R84,T84,S84)</f>
        <v>24.988</v>
      </c>
      <c r="V84" s="7">
        <f t="shared" ref="V84:V91" si="35">_xlfn.STDEV.S(G84,H84,I84,J84,K84,L84,M84,N84,O84,P84,Q84,R84,T84,S84)</f>
        <v>4.722893181091445</v>
      </c>
      <c r="W84" s="17">
        <f t="shared" ref="W84:W91" si="36">V84/U84</f>
        <v>0.18900645033982091</v>
      </c>
      <c r="X84" s="7">
        <f t="shared" ref="X84:X91" si="37">SUM(U84,V84)</f>
        <v>29.710893181091443</v>
      </c>
      <c r="Y84" s="7">
        <f t="shared" ref="Y84:Y91" si="38">U84-V84</f>
        <v>20.265106818908556</v>
      </c>
      <c r="Z84" s="6">
        <v>24.99</v>
      </c>
      <c r="AA84" s="21">
        <f t="shared" ref="AA84:AA104" si="39">Z84*D84</f>
        <v>609131.25</v>
      </c>
      <c r="AB84" s="90"/>
      <c r="AC84" s="91"/>
      <c r="AD84" s="92"/>
    </row>
    <row r="85" spans="1:30" ht="75" x14ac:dyDescent="0.25">
      <c r="A85" s="1">
        <v>11</v>
      </c>
      <c r="B85" s="4" t="s">
        <v>115</v>
      </c>
      <c r="C85" s="1" t="s">
        <v>22</v>
      </c>
      <c r="D85" s="1">
        <v>1875</v>
      </c>
      <c r="E85" s="8">
        <v>23.6</v>
      </c>
      <c r="F85" s="9">
        <f t="shared" si="33"/>
        <v>44250</v>
      </c>
      <c r="G85" s="6">
        <v>24</v>
      </c>
      <c r="H85" s="6">
        <v>25.75</v>
      </c>
      <c r="I85" s="6">
        <v>20.75</v>
      </c>
      <c r="J85" s="6"/>
      <c r="K85" s="6"/>
      <c r="L85" s="6"/>
      <c r="M85" s="6"/>
      <c r="N85" s="6"/>
      <c r="O85" s="6"/>
      <c r="P85" s="6"/>
      <c r="Q85" s="6"/>
      <c r="R85" s="6"/>
      <c r="S85" s="6">
        <v>35</v>
      </c>
      <c r="T85" s="6">
        <v>34</v>
      </c>
      <c r="U85" s="7">
        <f t="shared" si="34"/>
        <v>27.9</v>
      </c>
      <c r="V85" s="7">
        <f t="shared" si="35"/>
        <v>6.2963282951256563</v>
      </c>
      <c r="W85" s="17">
        <f t="shared" si="36"/>
        <v>0.22567484928765794</v>
      </c>
      <c r="X85" s="7">
        <f t="shared" si="37"/>
        <v>34.196328295125653</v>
      </c>
      <c r="Y85" s="7">
        <f t="shared" si="38"/>
        <v>21.603671704874344</v>
      </c>
      <c r="Z85" s="6">
        <v>27.9</v>
      </c>
      <c r="AA85" s="21">
        <f t="shared" si="39"/>
        <v>52312.5</v>
      </c>
      <c r="AB85" s="90"/>
      <c r="AC85" s="91"/>
      <c r="AD85" s="92"/>
    </row>
    <row r="86" spans="1:30" ht="75" x14ac:dyDescent="0.25">
      <c r="A86" s="1">
        <v>24</v>
      </c>
      <c r="B86" s="4" t="s">
        <v>116</v>
      </c>
      <c r="C86" s="1" t="s">
        <v>22</v>
      </c>
      <c r="D86" s="1">
        <v>4425</v>
      </c>
      <c r="E86" s="8">
        <v>43.57</v>
      </c>
      <c r="F86" s="9">
        <f t="shared" si="33"/>
        <v>192797.25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>
        <v>66</v>
      </c>
      <c r="T86" s="6">
        <v>65</v>
      </c>
      <c r="U86" s="7">
        <f t="shared" si="34"/>
        <v>65.5</v>
      </c>
      <c r="V86" s="7">
        <f t="shared" si="35"/>
        <v>0.70710678118654757</v>
      </c>
      <c r="W86" s="17">
        <f t="shared" si="36"/>
        <v>1.0795523376893856E-2</v>
      </c>
      <c r="X86" s="7">
        <f t="shared" si="37"/>
        <v>66.207106781186553</v>
      </c>
      <c r="Y86" s="7">
        <f t="shared" si="38"/>
        <v>64.792893218813447</v>
      </c>
      <c r="Z86" s="6">
        <v>65.5</v>
      </c>
      <c r="AA86" s="21">
        <f t="shared" si="39"/>
        <v>289837.5</v>
      </c>
      <c r="AB86" s="90"/>
      <c r="AC86" s="91"/>
      <c r="AD86" s="92"/>
    </row>
    <row r="87" spans="1:30" ht="41.25" customHeight="1" x14ac:dyDescent="0.25">
      <c r="A87" s="1">
        <v>31</v>
      </c>
      <c r="B87" s="4" t="s">
        <v>117</v>
      </c>
      <c r="C87" s="1" t="s">
        <v>22</v>
      </c>
      <c r="D87" s="1">
        <v>8366</v>
      </c>
      <c r="E87" s="8">
        <v>13.47</v>
      </c>
      <c r="F87" s="9">
        <f t="shared" si="33"/>
        <v>112690.02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>
        <v>17</v>
      </c>
      <c r="T87" s="6">
        <v>16.5</v>
      </c>
      <c r="U87" s="7">
        <f t="shared" si="34"/>
        <v>16.75</v>
      </c>
      <c r="V87" s="7">
        <f t="shared" si="35"/>
        <v>0.35355339059327379</v>
      </c>
      <c r="W87" s="17">
        <f t="shared" si="36"/>
        <v>2.1107665110046196E-2</v>
      </c>
      <c r="X87" s="7">
        <f t="shared" si="37"/>
        <v>17.103553390593273</v>
      </c>
      <c r="Y87" s="7">
        <f t="shared" si="38"/>
        <v>16.396446609406727</v>
      </c>
      <c r="Z87" s="6">
        <v>16.75</v>
      </c>
      <c r="AA87" s="21">
        <f t="shared" si="39"/>
        <v>140130.5</v>
      </c>
      <c r="AB87" s="90"/>
      <c r="AC87" s="91"/>
      <c r="AD87" s="92"/>
    </row>
    <row r="88" spans="1:30" ht="83.25" customHeight="1" x14ac:dyDescent="0.25">
      <c r="A88" s="1">
        <v>38</v>
      </c>
      <c r="B88" s="3" t="s">
        <v>118</v>
      </c>
      <c r="C88" s="1" t="s">
        <v>22</v>
      </c>
      <c r="D88" s="1">
        <v>9615</v>
      </c>
      <c r="E88" s="8">
        <v>11.85</v>
      </c>
      <c r="F88" s="9">
        <f t="shared" ref="F88:F104" si="40">PRODUCT(D88,E88)</f>
        <v>113937.75</v>
      </c>
      <c r="G88" s="6">
        <v>11</v>
      </c>
      <c r="H88" s="6">
        <v>11.9</v>
      </c>
      <c r="I88" s="6">
        <v>10.64</v>
      </c>
      <c r="J88" s="6"/>
      <c r="K88" s="6"/>
      <c r="L88" s="6"/>
      <c r="M88" s="6"/>
      <c r="N88" s="6"/>
      <c r="O88" s="6"/>
      <c r="P88" s="6"/>
      <c r="Q88" s="6"/>
      <c r="R88" s="6"/>
      <c r="S88" s="6">
        <v>18.5</v>
      </c>
      <c r="T88" s="6">
        <v>18</v>
      </c>
      <c r="U88" s="7">
        <f t="shared" si="34"/>
        <v>14.007999999999999</v>
      </c>
      <c r="V88" s="7">
        <f t="shared" si="35"/>
        <v>3.9035009926987425</v>
      </c>
      <c r="W88" s="17">
        <f t="shared" si="36"/>
        <v>0.2786622638991107</v>
      </c>
      <c r="X88" s="7">
        <f t="shared" si="37"/>
        <v>17.911500992698741</v>
      </c>
      <c r="Y88" s="7">
        <f t="shared" si="38"/>
        <v>10.104499007301257</v>
      </c>
      <c r="Z88" s="6">
        <v>14.01</v>
      </c>
      <c r="AA88" s="21">
        <f t="shared" si="39"/>
        <v>134706.15</v>
      </c>
      <c r="AB88" s="90"/>
      <c r="AC88" s="91"/>
      <c r="AD88" s="92"/>
    </row>
    <row r="89" spans="1:30" ht="90" x14ac:dyDescent="0.25">
      <c r="A89" s="1">
        <v>46</v>
      </c>
      <c r="B89" s="4" t="s">
        <v>119</v>
      </c>
      <c r="C89" s="1" t="s">
        <v>22</v>
      </c>
      <c r="D89" s="1">
        <v>2585</v>
      </c>
      <c r="E89" s="8">
        <v>11.37</v>
      </c>
      <c r="F89" s="9">
        <f t="shared" si="40"/>
        <v>29391.449999999997</v>
      </c>
      <c r="G89" s="28">
        <v>11</v>
      </c>
      <c r="H89" s="6">
        <v>11.9</v>
      </c>
      <c r="I89" s="6">
        <v>10.64</v>
      </c>
      <c r="J89" s="6"/>
      <c r="K89" s="6"/>
      <c r="L89" s="6"/>
      <c r="M89" s="6"/>
      <c r="N89" s="6"/>
      <c r="O89" s="6"/>
      <c r="P89" s="6"/>
      <c r="Q89" s="6"/>
      <c r="R89" s="6"/>
      <c r="S89" s="6">
        <v>16.2</v>
      </c>
      <c r="T89" s="6">
        <v>15.8</v>
      </c>
      <c r="U89" s="7">
        <f t="shared" si="34"/>
        <v>13.108000000000001</v>
      </c>
      <c r="V89" s="7">
        <f t="shared" si="35"/>
        <v>2.6833412008166087</v>
      </c>
      <c r="W89" s="17">
        <f t="shared" si="36"/>
        <v>0.20471019231130672</v>
      </c>
      <c r="X89" s="7">
        <f t="shared" si="37"/>
        <v>15.791341200816609</v>
      </c>
      <c r="Y89" s="7">
        <f t="shared" si="38"/>
        <v>10.424658799183392</v>
      </c>
      <c r="Z89" s="6">
        <v>13.11</v>
      </c>
      <c r="AA89" s="21">
        <f t="shared" si="39"/>
        <v>33889.35</v>
      </c>
      <c r="AB89" s="90"/>
      <c r="AC89" s="91"/>
      <c r="AD89" s="92"/>
    </row>
    <row r="90" spans="1:30" ht="30" x14ac:dyDescent="0.25">
      <c r="A90" s="1">
        <v>49</v>
      </c>
      <c r="B90" s="4" t="s">
        <v>120</v>
      </c>
      <c r="C90" s="1" t="s">
        <v>22</v>
      </c>
      <c r="D90" s="1">
        <v>84098</v>
      </c>
      <c r="E90" s="8">
        <v>12</v>
      </c>
      <c r="F90" s="9">
        <f t="shared" si="40"/>
        <v>1009176</v>
      </c>
      <c r="G90" s="2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9">
        <v>23.5</v>
      </c>
      <c r="T90" s="19">
        <v>23</v>
      </c>
      <c r="U90" s="7">
        <f t="shared" si="34"/>
        <v>23.25</v>
      </c>
      <c r="V90" s="7">
        <f t="shared" si="35"/>
        <v>0.35355339059327379</v>
      </c>
      <c r="W90" s="17">
        <f t="shared" si="36"/>
        <v>1.520659744487199E-2</v>
      </c>
      <c r="X90" s="7">
        <f t="shared" si="37"/>
        <v>23.603553390593273</v>
      </c>
      <c r="Y90" s="7">
        <f t="shared" si="38"/>
        <v>22.896446609406727</v>
      </c>
      <c r="Z90" s="6">
        <v>23.25</v>
      </c>
      <c r="AA90" s="21">
        <f t="shared" si="39"/>
        <v>1955278.5</v>
      </c>
      <c r="AB90" s="90"/>
      <c r="AC90" s="91"/>
      <c r="AD90" s="92"/>
    </row>
    <row r="91" spans="1:30" ht="57" customHeight="1" x14ac:dyDescent="0.25">
      <c r="A91" s="1">
        <v>55</v>
      </c>
      <c r="B91" s="4" t="s">
        <v>121</v>
      </c>
      <c r="C91" s="1" t="s">
        <v>22</v>
      </c>
      <c r="D91" s="1">
        <v>19540</v>
      </c>
      <c r="E91" s="8">
        <v>1.28</v>
      </c>
      <c r="F91" s="9">
        <f t="shared" si="40"/>
        <v>25011.200000000001</v>
      </c>
      <c r="G91" s="6">
        <v>1.77</v>
      </c>
      <c r="H91" s="6">
        <v>1.8</v>
      </c>
      <c r="I91" s="6">
        <v>1.68</v>
      </c>
      <c r="J91" s="6"/>
      <c r="K91" s="6">
        <v>2.38</v>
      </c>
      <c r="L91" s="6">
        <v>2.02</v>
      </c>
      <c r="M91" s="6">
        <v>1.84</v>
      </c>
      <c r="N91" s="6"/>
      <c r="O91" s="6">
        <v>1.5</v>
      </c>
      <c r="P91" s="6"/>
      <c r="Q91" s="6"/>
      <c r="R91" s="6"/>
      <c r="S91" s="6">
        <v>2</v>
      </c>
      <c r="T91" s="6">
        <v>1.9</v>
      </c>
      <c r="U91" s="7">
        <f t="shared" si="34"/>
        <v>1.8766666666666667</v>
      </c>
      <c r="V91" s="7">
        <f t="shared" si="35"/>
        <v>0.24718414188616403</v>
      </c>
      <c r="W91" s="17">
        <f t="shared" si="36"/>
        <v>0.13171446281678367</v>
      </c>
      <c r="X91" s="7">
        <f t="shared" si="37"/>
        <v>2.1238508085528309</v>
      </c>
      <c r="Y91" s="7">
        <f t="shared" si="38"/>
        <v>1.6294825247805027</v>
      </c>
      <c r="Z91" s="6">
        <v>1.88</v>
      </c>
      <c r="AA91" s="21">
        <f t="shared" si="39"/>
        <v>36735.199999999997</v>
      </c>
      <c r="AB91" s="93"/>
      <c r="AC91" s="94"/>
      <c r="AD91" s="95"/>
    </row>
    <row r="92" spans="1:30" ht="54.75" customHeight="1" x14ac:dyDescent="0.25">
      <c r="A92" s="1">
        <v>65</v>
      </c>
      <c r="B92" s="4" t="s">
        <v>122</v>
      </c>
      <c r="C92" s="1" t="s">
        <v>22</v>
      </c>
      <c r="D92" s="1">
        <v>81450</v>
      </c>
      <c r="E92" s="8">
        <v>0.44</v>
      </c>
      <c r="F92" s="9">
        <f t="shared" si="40"/>
        <v>35838</v>
      </c>
      <c r="G92" s="6">
        <v>0.42</v>
      </c>
      <c r="H92" s="6">
        <v>0.35</v>
      </c>
      <c r="I92" s="6">
        <v>0.35</v>
      </c>
      <c r="J92" s="6"/>
      <c r="K92" s="6"/>
      <c r="L92" s="6"/>
      <c r="M92" s="6"/>
      <c r="N92" s="6"/>
      <c r="O92" s="6"/>
      <c r="P92" s="6"/>
      <c r="Q92" s="6"/>
      <c r="R92" s="6"/>
      <c r="S92" s="38">
        <v>1</v>
      </c>
      <c r="T92" s="6">
        <v>0.65</v>
      </c>
      <c r="U92" s="7">
        <f>AVERAGE(G92,H92,I92,J92,K92,L92,M92,N92,O92,P92,Q92,R92,T92)</f>
        <v>0.4425</v>
      </c>
      <c r="V92" s="7">
        <f>_xlfn.STDEV.S(G92,H92,I92,J92,K92,L92,M92,N92,O92,P92,Q92,R92,T92)</f>
        <v>0.14221462653327882</v>
      </c>
      <c r="W92" s="17">
        <f t="shared" ref="W92:W104" si="41">V92/U92</f>
        <v>0.32138898651588432</v>
      </c>
      <c r="X92" s="7">
        <f t="shared" ref="X92:X104" si="42">SUM(U92,V92)</f>
        <v>0.58471462653327877</v>
      </c>
      <c r="Y92" s="7">
        <f t="shared" ref="Y92:Y104" si="43">U92-V92</f>
        <v>0.30028537346672118</v>
      </c>
      <c r="Z92" s="6">
        <v>0.44</v>
      </c>
      <c r="AA92" s="21">
        <f t="shared" si="39"/>
        <v>35838</v>
      </c>
      <c r="AB92" s="90"/>
      <c r="AC92" s="91"/>
      <c r="AD92" s="92"/>
    </row>
    <row r="93" spans="1:30" ht="30" x14ac:dyDescent="0.25">
      <c r="A93" s="1">
        <v>89</v>
      </c>
      <c r="B93" s="4" t="s">
        <v>123</v>
      </c>
      <c r="C93" s="1" t="s">
        <v>22</v>
      </c>
      <c r="D93" s="1">
        <v>213250</v>
      </c>
      <c r="E93" s="8">
        <v>0.57999999999999996</v>
      </c>
      <c r="F93" s="9">
        <f t="shared" si="40"/>
        <v>123684.99999999999</v>
      </c>
      <c r="G93" s="2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>
        <v>1.1000000000000001</v>
      </c>
      <c r="T93" s="6">
        <v>0.7</v>
      </c>
      <c r="U93" s="7">
        <f t="shared" ref="U93:U104" si="44">AVERAGE(G93,H93,I93,J93,K93,L93,M93,N93,O93,P93,Q93,R93,T93,S93)</f>
        <v>0.9</v>
      </c>
      <c r="V93" s="7">
        <f t="shared" ref="V93:V104" si="45">_xlfn.STDEV.S(G93,H93,I93,J93,K93,L93,M93,N93,O93,P93,Q93,R93,T93,S93)</f>
        <v>0.28284271247461912</v>
      </c>
      <c r="W93" s="17">
        <f t="shared" si="41"/>
        <v>0.31426968052735454</v>
      </c>
      <c r="X93" s="7">
        <f t="shared" si="42"/>
        <v>1.1828427124746193</v>
      </c>
      <c r="Y93" s="7">
        <f t="shared" si="43"/>
        <v>0.6171572875253809</v>
      </c>
      <c r="Z93" s="6">
        <v>0.9</v>
      </c>
      <c r="AA93" s="21">
        <f t="shared" si="39"/>
        <v>191925</v>
      </c>
      <c r="AB93" s="90"/>
      <c r="AC93" s="91"/>
      <c r="AD93" s="92"/>
    </row>
    <row r="94" spans="1:30" ht="30" x14ac:dyDescent="0.25">
      <c r="A94" s="1">
        <v>102</v>
      </c>
      <c r="B94" s="3" t="s">
        <v>124</v>
      </c>
      <c r="C94" s="1" t="s">
        <v>22</v>
      </c>
      <c r="D94" s="1">
        <v>40775</v>
      </c>
      <c r="E94" s="8">
        <v>1.35</v>
      </c>
      <c r="F94" s="9">
        <f t="shared" si="40"/>
        <v>55046.25</v>
      </c>
      <c r="G94" s="2"/>
      <c r="H94" s="6"/>
      <c r="I94" s="6"/>
      <c r="J94" s="6"/>
      <c r="K94" s="6"/>
      <c r="L94" s="6"/>
      <c r="M94" s="6"/>
      <c r="N94" s="6"/>
      <c r="O94" s="6"/>
      <c r="P94" s="6"/>
      <c r="Q94" s="6">
        <v>1.63</v>
      </c>
      <c r="R94" s="6"/>
      <c r="S94" s="6">
        <v>2.15</v>
      </c>
      <c r="T94" s="6">
        <v>1.9</v>
      </c>
      <c r="U94" s="7">
        <f t="shared" si="44"/>
        <v>1.8933333333333333</v>
      </c>
      <c r="V94" s="7">
        <f t="shared" si="45"/>
        <v>0.26006409466385844</v>
      </c>
      <c r="W94" s="17">
        <f t="shared" si="41"/>
        <v>0.13735779647739002</v>
      </c>
      <c r="X94" s="7">
        <f t="shared" si="42"/>
        <v>2.1533974279971919</v>
      </c>
      <c r="Y94" s="7">
        <f t="shared" si="43"/>
        <v>1.6332692386694749</v>
      </c>
      <c r="Z94" s="6">
        <v>1.89</v>
      </c>
      <c r="AA94" s="21">
        <f t="shared" si="39"/>
        <v>77064.75</v>
      </c>
      <c r="AB94" s="90"/>
      <c r="AC94" s="91"/>
      <c r="AD94" s="92"/>
    </row>
    <row r="95" spans="1:30" ht="45" x14ac:dyDescent="0.25">
      <c r="A95" s="1">
        <v>119</v>
      </c>
      <c r="B95" s="4" t="s">
        <v>125</v>
      </c>
      <c r="C95" s="1" t="s">
        <v>22</v>
      </c>
      <c r="D95" s="1">
        <v>152325</v>
      </c>
      <c r="E95" s="8">
        <v>4.2300000000000004</v>
      </c>
      <c r="F95" s="9">
        <f t="shared" si="40"/>
        <v>644334.75000000012</v>
      </c>
      <c r="G95" s="2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>
        <v>7</v>
      </c>
      <c r="T95" s="6">
        <v>6.5</v>
      </c>
      <c r="U95" s="7">
        <f t="shared" si="44"/>
        <v>6.75</v>
      </c>
      <c r="V95" s="7">
        <f t="shared" si="45"/>
        <v>0.35355339059327379</v>
      </c>
      <c r="W95" s="17">
        <f t="shared" si="41"/>
        <v>5.2378280087892415E-2</v>
      </c>
      <c r="X95" s="7">
        <f t="shared" si="42"/>
        <v>7.103553390593274</v>
      </c>
      <c r="Y95" s="7">
        <f t="shared" si="43"/>
        <v>6.396446609406726</v>
      </c>
      <c r="Z95" s="6">
        <v>6.75</v>
      </c>
      <c r="AA95" s="21">
        <f t="shared" si="39"/>
        <v>1028193.75</v>
      </c>
      <c r="AB95" s="93"/>
      <c r="AC95" s="94"/>
      <c r="AD95" s="95"/>
    </row>
    <row r="96" spans="1:30" ht="102" customHeight="1" x14ac:dyDescent="0.25">
      <c r="A96" s="1">
        <v>141</v>
      </c>
      <c r="B96" s="4" t="s">
        <v>126</v>
      </c>
      <c r="C96" s="1" t="s">
        <v>22</v>
      </c>
      <c r="D96" s="1">
        <v>21860</v>
      </c>
      <c r="E96" s="8">
        <v>35.35</v>
      </c>
      <c r="F96" s="9">
        <f t="shared" si="40"/>
        <v>772751</v>
      </c>
      <c r="G96" s="2"/>
      <c r="H96" s="6"/>
      <c r="I96" s="6"/>
      <c r="J96" s="6"/>
      <c r="K96" s="6"/>
      <c r="L96" s="6"/>
      <c r="M96" s="6"/>
      <c r="N96" s="6"/>
      <c r="O96" s="6">
        <v>30</v>
      </c>
      <c r="P96" s="6"/>
      <c r="Q96" s="6"/>
      <c r="R96" s="6"/>
      <c r="S96" s="6">
        <v>46.5</v>
      </c>
      <c r="T96" s="6">
        <v>46</v>
      </c>
      <c r="U96" s="7">
        <f t="shared" si="44"/>
        <v>40.833333333333336</v>
      </c>
      <c r="V96" s="7">
        <f t="shared" si="45"/>
        <v>9.3852721502007324</v>
      </c>
      <c r="W96" s="17">
        <f t="shared" si="41"/>
        <v>0.22984339959675262</v>
      </c>
      <c r="X96" s="7">
        <f t="shared" si="42"/>
        <v>50.21860548353407</v>
      </c>
      <c r="Y96" s="7">
        <f t="shared" si="43"/>
        <v>31.448061183132602</v>
      </c>
      <c r="Z96" s="6">
        <v>40.83</v>
      </c>
      <c r="AA96" s="21">
        <f t="shared" si="39"/>
        <v>892543.79999999993</v>
      </c>
      <c r="AB96" s="90"/>
      <c r="AC96" s="91"/>
      <c r="AD96" s="92"/>
    </row>
    <row r="97" spans="1:30" ht="90" x14ac:dyDescent="0.25">
      <c r="A97" s="1">
        <v>144</v>
      </c>
      <c r="B97" s="4" t="s">
        <v>127</v>
      </c>
      <c r="C97" s="1" t="s">
        <v>22</v>
      </c>
      <c r="D97" s="1">
        <v>1950</v>
      </c>
      <c r="E97" s="8">
        <v>32.549999999999997</v>
      </c>
      <c r="F97" s="9">
        <f t="shared" si="40"/>
        <v>63472.499999999993</v>
      </c>
      <c r="G97" s="2"/>
      <c r="H97" s="6"/>
      <c r="I97" s="6"/>
      <c r="J97" s="6"/>
      <c r="K97" s="6"/>
      <c r="L97" s="6"/>
      <c r="M97" s="6"/>
      <c r="N97" s="6"/>
      <c r="O97" s="6">
        <v>30</v>
      </c>
      <c r="P97" s="6"/>
      <c r="Q97" s="6"/>
      <c r="R97" s="6"/>
      <c r="S97" s="6">
        <v>48.5</v>
      </c>
      <c r="T97" s="6">
        <v>48</v>
      </c>
      <c r="U97" s="7">
        <f t="shared" si="44"/>
        <v>42.166666666666664</v>
      </c>
      <c r="V97" s="7">
        <f t="shared" si="45"/>
        <v>10.539607835841592</v>
      </c>
      <c r="W97" s="17">
        <f t="shared" si="41"/>
        <v>0.24995117397252789</v>
      </c>
      <c r="X97" s="7">
        <f t="shared" si="42"/>
        <v>52.706274502508258</v>
      </c>
      <c r="Y97" s="7">
        <f t="shared" si="43"/>
        <v>31.627058830825071</v>
      </c>
      <c r="Z97" s="6">
        <v>42.17</v>
      </c>
      <c r="AA97" s="21">
        <f t="shared" si="39"/>
        <v>82231.5</v>
      </c>
      <c r="AB97" s="90"/>
      <c r="AC97" s="91"/>
      <c r="AD97" s="92"/>
    </row>
    <row r="98" spans="1:30" ht="60" x14ac:dyDescent="0.25">
      <c r="A98" s="37">
        <v>157</v>
      </c>
      <c r="B98" s="4" t="s">
        <v>128</v>
      </c>
      <c r="C98" s="1" t="s">
        <v>22</v>
      </c>
      <c r="D98" s="1">
        <v>51555</v>
      </c>
      <c r="E98" s="8">
        <v>1.94</v>
      </c>
      <c r="F98" s="9">
        <f t="shared" si="40"/>
        <v>100016.7</v>
      </c>
      <c r="G98" s="16">
        <v>2.8</v>
      </c>
      <c r="H98" s="6">
        <v>1.9</v>
      </c>
      <c r="I98" s="6">
        <v>2.15</v>
      </c>
      <c r="J98" s="6">
        <v>2.5499999999999998</v>
      </c>
      <c r="K98" s="6">
        <v>2.2799999999999998</v>
      </c>
      <c r="L98" s="6"/>
      <c r="M98" s="6"/>
      <c r="N98" s="6"/>
      <c r="O98" s="6"/>
      <c r="P98" s="6"/>
      <c r="Q98" s="6"/>
      <c r="R98" s="6"/>
      <c r="S98" s="6">
        <v>3</v>
      </c>
      <c r="T98" s="6">
        <v>2.6</v>
      </c>
      <c r="U98" s="7">
        <f t="shared" si="44"/>
        <v>2.4685714285714284</v>
      </c>
      <c r="V98" s="7">
        <f t="shared" si="45"/>
        <v>0.38220537984302827</v>
      </c>
      <c r="W98" s="17">
        <f t="shared" si="41"/>
        <v>0.15482856822344895</v>
      </c>
      <c r="X98" s="7">
        <f t="shared" si="42"/>
        <v>2.8507768084144569</v>
      </c>
      <c r="Y98" s="7">
        <f t="shared" si="43"/>
        <v>2.0863660487283999</v>
      </c>
      <c r="Z98" s="6">
        <v>2.4700000000000002</v>
      </c>
      <c r="AA98" s="21">
        <f t="shared" si="39"/>
        <v>127340.85</v>
      </c>
      <c r="AB98" s="93"/>
      <c r="AC98" s="94"/>
      <c r="AD98" s="95"/>
    </row>
    <row r="99" spans="1:30" ht="75" x14ac:dyDescent="0.25">
      <c r="A99" s="1">
        <v>172</v>
      </c>
      <c r="B99" s="4" t="s">
        <v>129</v>
      </c>
      <c r="C99" s="1" t="s">
        <v>22</v>
      </c>
      <c r="D99" s="1">
        <v>91525</v>
      </c>
      <c r="E99" s="8">
        <v>14.35</v>
      </c>
      <c r="F99" s="9">
        <f t="shared" si="40"/>
        <v>1313383.75</v>
      </c>
      <c r="G99" s="2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19">
        <v>20</v>
      </c>
      <c r="T99" s="19">
        <v>19.8</v>
      </c>
      <c r="U99" s="7">
        <f t="shared" si="44"/>
        <v>19.899999999999999</v>
      </c>
      <c r="V99" s="7">
        <f t="shared" si="45"/>
        <v>0.141421356237309</v>
      </c>
      <c r="W99" s="17">
        <f t="shared" si="41"/>
        <v>7.1066008159451763E-3</v>
      </c>
      <c r="X99" s="7">
        <f t="shared" si="42"/>
        <v>20.041421356237308</v>
      </c>
      <c r="Y99" s="7">
        <f t="shared" si="43"/>
        <v>19.758578643762689</v>
      </c>
      <c r="Z99" s="6">
        <v>19.899999999999999</v>
      </c>
      <c r="AA99" s="21">
        <f t="shared" si="39"/>
        <v>1821347.4999999998</v>
      </c>
      <c r="AB99" s="90"/>
      <c r="AC99" s="91"/>
      <c r="AD99" s="92"/>
    </row>
    <row r="100" spans="1:30" x14ac:dyDescent="0.25">
      <c r="A100" s="1">
        <v>186</v>
      </c>
      <c r="B100" s="4" t="s">
        <v>130</v>
      </c>
      <c r="C100" s="1" t="s">
        <v>22</v>
      </c>
      <c r="D100" s="1">
        <v>46110</v>
      </c>
      <c r="E100" s="8">
        <v>6.3</v>
      </c>
      <c r="F100" s="9">
        <f t="shared" si="40"/>
        <v>290493</v>
      </c>
      <c r="G100" s="2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>
        <v>8</v>
      </c>
      <c r="T100" s="6">
        <v>7.8</v>
      </c>
      <c r="U100" s="7">
        <f t="shared" si="44"/>
        <v>7.9</v>
      </c>
      <c r="V100" s="7">
        <f t="shared" si="45"/>
        <v>0.14142135623730964</v>
      </c>
      <c r="W100" s="17">
        <f t="shared" si="41"/>
        <v>1.7901437498393624E-2</v>
      </c>
      <c r="X100" s="7">
        <f t="shared" si="42"/>
        <v>8.0414213562373096</v>
      </c>
      <c r="Y100" s="7">
        <f t="shared" si="43"/>
        <v>7.7585786437626911</v>
      </c>
      <c r="Z100" s="6">
        <v>7.9</v>
      </c>
      <c r="AA100" s="21">
        <f t="shared" si="39"/>
        <v>364269</v>
      </c>
      <c r="AB100" s="90"/>
      <c r="AC100" s="91"/>
      <c r="AD100" s="92"/>
    </row>
    <row r="101" spans="1:30" ht="75" x14ac:dyDescent="0.25">
      <c r="A101" s="1">
        <v>201</v>
      </c>
      <c r="B101" s="3" t="s">
        <v>131</v>
      </c>
      <c r="C101" s="1" t="s">
        <v>22</v>
      </c>
      <c r="D101" s="1">
        <v>15100</v>
      </c>
      <c r="E101" s="8">
        <v>2.97</v>
      </c>
      <c r="F101" s="9">
        <f t="shared" si="40"/>
        <v>44847</v>
      </c>
      <c r="G101" s="2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>
        <v>4.1500000000000004</v>
      </c>
      <c r="T101" s="6">
        <v>3.95</v>
      </c>
      <c r="U101" s="7">
        <f t="shared" si="44"/>
        <v>4.0500000000000007</v>
      </c>
      <c r="V101" s="7">
        <f t="shared" si="45"/>
        <v>0.14142135623730964</v>
      </c>
      <c r="W101" s="17">
        <f t="shared" si="41"/>
        <v>3.4918853391928302E-2</v>
      </c>
      <c r="X101" s="7">
        <f t="shared" si="42"/>
        <v>4.1914213562373099</v>
      </c>
      <c r="Y101" s="7">
        <f t="shared" si="43"/>
        <v>3.908578643762691</v>
      </c>
      <c r="Z101" s="6">
        <v>4.05</v>
      </c>
      <c r="AA101" s="21">
        <f t="shared" si="39"/>
        <v>61155</v>
      </c>
      <c r="AB101" s="90"/>
      <c r="AC101" s="91"/>
      <c r="AD101" s="92"/>
    </row>
    <row r="102" spans="1:30" ht="60" x14ac:dyDescent="0.25">
      <c r="A102" s="1">
        <v>202</v>
      </c>
      <c r="B102" s="3" t="s">
        <v>132</v>
      </c>
      <c r="C102" s="1" t="s">
        <v>22</v>
      </c>
      <c r="D102" s="1">
        <v>638</v>
      </c>
      <c r="E102" s="8">
        <v>4.5599999999999996</v>
      </c>
      <c r="F102" s="9">
        <f t="shared" si="40"/>
        <v>2909.2799999999997</v>
      </c>
      <c r="G102" s="2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>
        <v>7</v>
      </c>
      <c r="T102" s="6">
        <v>6.5</v>
      </c>
      <c r="U102" s="7">
        <f t="shared" si="44"/>
        <v>6.75</v>
      </c>
      <c r="V102" s="7">
        <f t="shared" si="45"/>
        <v>0.35355339059327379</v>
      </c>
      <c r="W102" s="17">
        <f t="shared" si="41"/>
        <v>5.2378280087892415E-2</v>
      </c>
      <c r="X102" s="7">
        <f t="shared" si="42"/>
        <v>7.103553390593274</v>
      </c>
      <c r="Y102" s="7">
        <f t="shared" si="43"/>
        <v>6.396446609406726</v>
      </c>
      <c r="Z102" s="6">
        <v>6.75</v>
      </c>
      <c r="AA102" s="21">
        <f t="shared" si="39"/>
        <v>4306.5</v>
      </c>
      <c r="AB102" s="90"/>
      <c r="AC102" s="91"/>
      <c r="AD102" s="92"/>
    </row>
    <row r="103" spans="1:30" ht="75" x14ac:dyDescent="0.25">
      <c r="A103" s="1">
        <v>206</v>
      </c>
      <c r="B103" s="3" t="s">
        <v>133</v>
      </c>
      <c r="C103" s="1" t="s">
        <v>22</v>
      </c>
      <c r="D103" s="1">
        <v>1300</v>
      </c>
      <c r="E103" s="8">
        <v>4.37</v>
      </c>
      <c r="F103" s="9">
        <f t="shared" si="40"/>
        <v>5681</v>
      </c>
      <c r="G103" s="2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>
        <v>7</v>
      </c>
      <c r="T103" s="6">
        <v>6.5</v>
      </c>
      <c r="U103" s="7">
        <f t="shared" si="44"/>
        <v>6.75</v>
      </c>
      <c r="V103" s="7">
        <f t="shared" si="45"/>
        <v>0.35355339059327379</v>
      </c>
      <c r="W103" s="17">
        <f t="shared" si="41"/>
        <v>5.2378280087892415E-2</v>
      </c>
      <c r="X103" s="7">
        <f t="shared" si="42"/>
        <v>7.103553390593274</v>
      </c>
      <c r="Y103" s="7">
        <f t="shared" si="43"/>
        <v>6.396446609406726</v>
      </c>
      <c r="Z103" s="6">
        <v>6.75</v>
      </c>
      <c r="AA103" s="21">
        <f t="shared" si="39"/>
        <v>8775</v>
      </c>
      <c r="AB103" s="90"/>
      <c r="AC103" s="91"/>
      <c r="AD103" s="92"/>
    </row>
    <row r="104" spans="1:30" ht="90" x14ac:dyDescent="0.25">
      <c r="A104" s="1">
        <v>225</v>
      </c>
      <c r="B104" s="3" t="s">
        <v>170</v>
      </c>
      <c r="C104" s="1" t="s">
        <v>22</v>
      </c>
      <c r="D104" s="1">
        <v>50000</v>
      </c>
      <c r="E104" s="8">
        <v>2.61</v>
      </c>
      <c r="F104" s="9">
        <f t="shared" si="40"/>
        <v>130500</v>
      </c>
      <c r="G104" s="2"/>
      <c r="H104" s="2"/>
      <c r="I104" s="2"/>
      <c r="J104" s="2"/>
      <c r="K104" s="2"/>
      <c r="L104" s="2"/>
      <c r="M104" s="2"/>
      <c r="N104" s="16">
        <v>3.26</v>
      </c>
      <c r="O104" s="16"/>
      <c r="P104" s="16"/>
      <c r="Q104" s="16"/>
      <c r="R104" s="16"/>
      <c r="S104" s="16">
        <v>4</v>
      </c>
      <c r="T104" s="16">
        <v>3.8</v>
      </c>
      <c r="U104" s="7">
        <f t="shared" si="44"/>
        <v>3.6866666666666661</v>
      </c>
      <c r="V104" s="7">
        <f t="shared" si="45"/>
        <v>0.38279672586548258</v>
      </c>
      <c r="W104" s="17">
        <f t="shared" si="41"/>
        <v>0.10383274661812368</v>
      </c>
      <c r="X104" s="7">
        <f t="shared" si="42"/>
        <v>4.0694633925321488</v>
      </c>
      <c r="Y104" s="7">
        <f t="shared" si="43"/>
        <v>3.3038699408011833</v>
      </c>
      <c r="Z104" s="16">
        <v>3.69</v>
      </c>
      <c r="AA104" s="21">
        <f t="shared" si="39"/>
        <v>184500</v>
      </c>
      <c r="AB104" s="90"/>
      <c r="AC104" s="91"/>
      <c r="AD104" s="92"/>
    </row>
    <row r="105" spans="1:30" x14ac:dyDescent="0.25">
      <c r="AB105" s="96"/>
      <c r="AC105" s="96"/>
      <c r="AD105" s="96"/>
    </row>
    <row r="106" spans="1:30" x14ac:dyDescent="0.25">
      <c r="A106" s="74" t="s">
        <v>41</v>
      </c>
      <c r="B106" s="75"/>
      <c r="C106" s="75"/>
      <c r="D106" s="75"/>
      <c r="E106" s="76"/>
      <c r="F106" s="9">
        <f>SUM(F84:F104)</f>
        <v>5523855.6500000004</v>
      </c>
      <c r="G106" s="71" t="s">
        <v>28</v>
      </c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3"/>
      <c r="AA106" s="41">
        <f>SUM(AA84:AA105)</f>
        <v>8131511.5999999996</v>
      </c>
      <c r="AB106" s="96"/>
      <c r="AC106" s="96"/>
      <c r="AD106" s="96"/>
    </row>
    <row r="107" spans="1:30" x14ac:dyDescent="0.25">
      <c r="AB107" s="96"/>
      <c r="AC107" s="96"/>
      <c r="AD107" s="96"/>
    </row>
    <row r="108" spans="1:30" ht="35.25" customHeight="1" x14ac:dyDescent="0.25">
      <c r="A108" s="49" t="s">
        <v>196</v>
      </c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9"/>
      <c r="AB108" s="96"/>
      <c r="AC108" s="96"/>
      <c r="AD108" s="96"/>
    </row>
    <row r="109" spans="1:30" ht="84.75" customHeight="1" x14ac:dyDescent="0.25">
      <c r="A109" s="1">
        <v>36</v>
      </c>
      <c r="B109" s="4" t="s">
        <v>136</v>
      </c>
      <c r="C109" s="1" t="s">
        <v>22</v>
      </c>
      <c r="D109" s="1">
        <v>26300</v>
      </c>
      <c r="E109" s="9">
        <v>11.37</v>
      </c>
      <c r="F109" s="9">
        <f t="shared" ref="F109:F120" si="46">PRODUCT(D109,E109)</f>
        <v>299031</v>
      </c>
      <c r="G109" s="22">
        <v>11.54</v>
      </c>
      <c r="H109" s="22">
        <v>11.9</v>
      </c>
      <c r="I109" s="22">
        <v>10.64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>
        <v>17.2</v>
      </c>
      <c r="T109" s="22">
        <v>16.5</v>
      </c>
      <c r="U109" s="7">
        <f t="shared" ref="U109:U120" si="47">AVERAGE(G109,H109,I109,J109,K109,L109,M109,N109,O109,P109,Q109,R109,T109,S109)</f>
        <v>13.556000000000001</v>
      </c>
      <c r="V109" s="7">
        <f t="shared" ref="V109:V120" si="48">_xlfn.STDEV.S(G109,H109,I109,J109,K109,L109,M109,N109,O109,P109,Q109,R109,T109,S109)</f>
        <v>3.0518650035674879</v>
      </c>
      <c r="W109" s="17">
        <f t="shared" ref="W109:W120" si="49">V109/U109</f>
        <v>0.22513020091232575</v>
      </c>
      <c r="X109" s="7">
        <f t="shared" ref="X109:X120" si="50">SUM(U109,V109)</f>
        <v>16.60786500356749</v>
      </c>
      <c r="Y109" s="7">
        <f t="shared" ref="Y109:Y120" si="51">U109-V109</f>
        <v>10.504134996432512</v>
      </c>
      <c r="Z109" s="6">
        <v>13.56</v>
      </c>
      <c r="AA109" s="21">
        <f t="shared" ref="AA109:AA120" si="52">Z109*D109</f>
        <v>356628</v>
      </c>
      <c r="AB109" s="90"/>
      <c r="AC109" s="91"/>
      <c r="AD109" s="92"/>
    </row>
    <row r="110" spans="1:30" ht="47.25" customHeight="1" x14ac:dyDescent="0.25">
      <c r="A110" s="1">
        <v>41</v>
      </c>
      <c r="B110" s="4" t="s">
        <v>137</v>
      </c>
      <c r="C110" s="1" t="s">
        <v>22</v>
      </c>
      <c r="D110" s="1">
        <v>15675</v>
      </c>
      <c r="E110" s="9">
        <v>11.37</v>
      </c>
      <c r="F110" s="9">
        <f t="shared" si="46"/>
        <v>178224.75</v>
      </c>
      <c r="G110" s="23">
        <v>11.54</v>
      </c>
      <c r="H110" s="22">
        <v>11.9</v>
      </c>
      <c r="I110" s="22">
        <v>10.64</v>
      </c>
      <c r="J110" s="24"/>
      <c r="K110" s="25"/>
      <c r="L110" s="22"/>
      <c r="M110" s="22"/>
      <c r="N110" s="22"/>
      <c r="O110" s="22"/>
      <c r="P110" s="22"/>
      <c r="Q110" s="22"/>
      <c r="R110" s="22"/>
      <c r="S110" s="22">
        <v>17.350000000000001</v>
      </c>
      <c r="T110" s="22">
        <v>16.5</v>
      </c>
      <c r="U110" s="7">
        <f t="shared" si="47"/>
        <v>13.586000000000002</v>
      </c>
      <c r="V110" s="7">
        <f t="shared" si="48"/>
        <v>3.0970437517090339</v>
      </c>
      <c r="W110" s="17">
        <f t="shared" si="49"/>
        <v>0.22795846840196035</v>
      </c>
      <c r="X110" s="7">
        <f t="shared" si="50"/>
        <v>16.683043751709036</v>
      </c>
      <c r="Y110" s="7">
        <f t="shared" si="51"/>
        <v>10.488956248290968</v>
      </c>
      <c r="Z110" s="6">
        <v>13.59</v>
      </c>
      <c r="AA110" s="21">
        <f t="shared" si="52"/>
        <v>213023.25</v>
      </c>
      <c r="AB110" s="90"/>
      <c r="AC110" s="91"/>
      <c r="AD110" s="92"/>
    </row>
    <row r="111" spans="1:30" ht="48.75" customHeight="1" x14ac:dyDescent="0.25">
      <c r="A111" s="1">
        <v>57</v>
      </c>
      <c r="B111" s="3" t="s">
        <v>138</v>
      </c>
      <c r="C111" s="1" t="s">
        <v>22</v>
      </c>
      <c r="D111" s="1">
        <v>36840</v>
      </c>
      <c r="E111" s="9">
        <v>1.43</v>
      </c>
      <c r="F111" s="9">
        <f t="shared" si="46"/>
        <v>52681.2</v>
      </c>
      <c r="G111" s="22">
        <v>1.77</v>
      </c>
      <c r="H111" s="22">
        <v>1.68</v>
      </c>
      <c r="I111" s="22">
        <v>1.71</v>
      </c>
      <c r="J111" s="28"/>
      <c r="K111" s="27">
        <v>2.38</v>
      </c>
      <c r="L111" s="22">
        <v>2.02</v>
      </c>
      <c r="M111" s="34">
        <v>1.84</v>
      </c>
      <c r="N111" s="22">
        <v>2.02</v>
      </c>
      <c r="O111" s="22">
        <v>1.5</v>
      </c>
      <c r="P111" s="22"/>
      <c r="Q111" s="22"/>
      <c r="R111" s="22"/>
      <c r="S111" s="22">
        <v>3</v>
      </c>
      <c r="T111" s="22">
        <v>2.6</v>
      </c>
      <c r="U111" s="7">
        <f t="shared" si="47"/>
        <v>2.052</v>
      </c>
      <c r="V111" s="7">
        <f t="shared" si="48"/>
        <v>0.47059772866241351</v>
      </c>
      <c r="W111" s="17">
        <f t="shared" si="49"/>
        <v>0.22933612507914888</v>
      </c>
      <c r="X111" s="7">
        <f t="shared" si="50"/>
        <v>2.5225977286624137</v>
      </c>
      <c r="Y111" s="7">
        <f t="shared" si="51"/>
        <v>1.5814022713375866</v>
      </c>
      <c r="Z111" s="6">
        <v>2.0499999999999998</v>
      </c>
      <c r="AA111" s="21">
        <f t="shared" si="52"/>
        <v>75522</v>
      </c>
      <c r="AB111" s="93"/>
      <c r="AC111" s="94"/>
      <c r="AD111" s="95"/>
    </row>
    <row r="112" spans="1:30" ht="70.5" customHeight="1" x14ac:dyDescent="0.25">
      <c r="A112" s="1">
        <v>81</v>
      </c>
      <c r="B112" s="4" t="s">
        <v>139</v>
      </c>
      <c r="C112" s="1" t="s">
        <v>22</v>
      </c>
      <c r="D112" s="1">
        <v>219075</v>
      </c>
      <c r="E112" s="9">
        <v>10.15</v>
      </c>
      <c r="F112" s="9">
        <f t="shared" si="46"/>
        <v>2223611.25</v>
      </c>
      <c r="G112" s="22">
        <v>9.65</v>
      </c>
      <c r="H112" s="22">
        <v>7.96</v>
      </c>
      <c r="I112" s="22">
        <v>8.9499999999999993</v>
      </c>
      <c r="J112" s="22"/>
      <c r="K112" s="22"/>
      <c r="L112" s="26"/>
      <c r="M112" s="2"/>
      <c r="N112" s="22">
        <v>12.19</v>
      </c>
      <c r="O112" s="22"/>
      <c r="P112" s="22"/>
      <c r="Q112" s="22"/>
      <c r="R112" s="22"/>
      <c r="S112" s="22">
        <v>14.2</v>
      </c>
      <c r="T112" s="22">
        <v>13.5</v>
      </c>
      <c r="U112" s="7">
        <f t="shared" si="47"/>
        <v>11.075000000000001</v>
      </c>
      <c r="V112" s="7">
        <f t="shared" si="48"/>
        <v>2.5744494557089252</v>
      </c>
      <c r="W112" s="17">
        <f t="shared" si="49"/>
        <v>0.23245593279538826</v>
      </c>
      <c r="X112" s="7">
        <f t="shared" si="50"/>
        <v>13.649449455708925</v>
      </c>
      <c r="Y112" s="7">
        <f t="shared" si="51"/>
        <v>8.5005505442910767</v>
      </c>
      <c r="Z112" s="6">
        <v>11.08</v>
      </c>
      <c r="AA112" s="21">
        <f t="shared" si="52"/>
        <v>2427351</v>
      </c>
      <c r="AB112" s="90"/>
      <c r="AC112" s="91"/>
      <c r="AD112" s="92"/>
    </row>
    <row r="113" spans="1:30" ht="52.5" customHeight="1" x14ac:dyDescent="0.25">
      <c r="A113" s="1">
        <v>87</v>
      </c>
      <c r="B113" s="4" t="s">
        <v>140</v>
      </c>
      <c r="C113" s="1" t="s">
        <v>22</v>
      </c>
      <c r="D113" s="1">
        <v>393850</v>
      </c>
      <c r="E113" s="9">
        <v>2.97</v>
      </c>
      <c r="F113" s="9">
        <f t="shared" si="46"/>
        <v>1169734.5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>
        <v>4.2</v>
      </c>
      <c r="T113" s="22">
        <v>3.8</v>
      </c>
      <c r="U113" s="7">
        <f t="shared" si="47"/>
        <v>4</v>
      </c>
      <c r="V113" s="7">
        <f t="shared" si="48"/>
        <v>0.28284271247461928</v>
      </c>
      <c r="W113" s="17">
        <f t="shared" si="49"/>
        <v>7.0710678118654821E-2</v>
      </c>
      <c r="X113" s="7">
        <f t="shared" si="50"/>
        <v>4.2828427124746193</v>
      </c>
      <c r="Y113" s="7">
        <f t="shared" si="51"/>
        <v>3.7171572875253807</v>
      </c>
      <c r="Z113" s="6">
        <v>4</v>
      </c>
      <c r="AA113" s="21">
        <f t="shared" si="52"/>
        <v>1575400</v>
      </c>
      <c r="AB113" s="90"/>
      <c r="AC113" s="91"/>
      <c r="AD113" s="92"/>
    </row>
    <row r="114" spans="1:30" ht="45" x14ac:dyDescent="0.25">
      <c r="A114" s="1">
        <v>131</v>
      </c>
      <c r="B114" s="4" t="s">
        <v>141</v>
      </c>
      <c r="C114" s="1" t="s">
        <v>22</v>
      </c>
      <c r="D114" s="1">
        <v>303625</v>
      </c>
      <c r="E114" s="9">
        <v>9.27</v>
      </c>
      <c r="F114" s="9">
        <f t="shared" si="46"/>
        <v>2814603.75</v>
      </c>
      <c r="G114" s="22"/>
      <c r="H114" s="24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>
        <v>13.5</v>
      </c>
      <c r="T114" s="22">
        <v>12.8</v>
      </c>
      <c r="U114" s="7">
        <f t="shared" si="47"/>
        <v>13.15</v>
      </c>
      <c r="V114" s="7">
        <f t="shared" si="48"/>
        <v>0.49497474683058273</v>
      </c>
      <c r="W114" s="17">
        <f t="shared" si="49"/>
        <v>3.7640665158219219E-2</v>
      </c>
      <c r="X114" s="7">
        <f t="shared" si="50"/>
        <v>13.644974746830583</v>
      </c>
      <c r="Y114" s="7">
        <f t="shared" si="51"/>
        <v>12.655025253169418</v>
      </c>
      <c r="Z114" s="6">
        <v>13.15</v>
      </c>
      <c r="AA114" s="21">
        <f t="shared" si="52"/>
        <v>3992668.75</v>
      </c>
      <c r="AB114" s="90"/>
      <c r="AC114" s="91"/>
      <c r="AD114" s="92"/>
    </row>
    <row r="115" spans="1:30" ht="45" x14ac:dyDescent="0.25">
      <c r="A115" s="1">
        <v>132</v>
      </c>
      <c r="B115" s="4" t="s">
        <v>142</v>
      </c>
      <c r="C115" s="1" t="s">
        <v>22</v>
      </c>
      <c r="D115" s="1">
        <v>277075</v>
      </c>
      <c r="E115" s="9">
        <v>9.9700000000000006</v>
      </c>
      <c r="F115" s="9">
        <f t="shared" si="46"/>
        <v>2762437.75</v>
      </c>
      <c r="G115" s="26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>
        <v>13</v>
      </c>
      <c r="T115" s="22">
        <v>12</v>
      </c>
      <c r="U115" s="7">
        <f t="shared" si="47"/>
        <v>12.5</v>
      </c>
      <c r="V115" s="7">
        <f t="shared" si="48"/>
        <v>0.70710678118654757</v>
      </c>
      <c r="W115" s="17">
        <f t="shared" si="49"/>
        <v>5.6568542494923803E-2</v>
      </c>
      <c r="X115" s="7">
        <f t="shared" si="50"/>
        <v>13.207106781186548</v>
      </c>
      <c r="Y115" s="7">
        <f t="shared" si="51"/>
        <v>11.792893218813452</v>
      </c>
      <c r="Z115" s="6">
        <v>12.5</v>
      </c>
      <c r="AA115" s="21">
        <f t="shared" si="52"/>
        <v>3463437.5</v>
      </c>
      <c r="AB115" s="90"/>
      <c r="AC115" s="91"/>
      <c r="AD115" s="92"/>
    </row>
    <row r="116" spans="1:30" ht="45" x14ac:dyDescent="0.25">
      <c r="A116" s="1">
        <v>152</v>
      </c>
      <c r="B116" s="4" t="s">
        <v>143</v>
      </c>
      <c r="C116" s="1" t="s">
        <v>22</v>
      </c>
      <c r="D116" s="1">
        <v>45974</v>
      </c>
      <c r="E116" s="9">
        <v>14.35</v>
      </c>
      <c r="F116" s="9">
        <f t="shared" si="46"/>
        <v>659726.9</v>
      </c>
      <c r="G116" s="26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>
        <v>19</v>
      </c>
      <c r="T116" s="22">
        <v>18.5</v>
      </c>
      <c r="U116" s="7">
        <f t="shared" si="47"/>
        <v>18.75</v>
      </c>
      <c r="V116" s="7">
        <f t="shared" si="48"/>
        <v>0.35355339059327379</v>
      </c>
      <c r="W116" s="17">
        <f t="shared" si="49"/>
        <v>1.885618083164127E-2</v>
      </c>
      <c r="X116" s="7">
        <f t="shared" si="50"/>
        <v>19.103553390593273</v>
      </c>
      <c r="Y116" s="7">
        <f t="shared" si="51"/>
        <v>18.396446609406727</v>
      </c>
      <c r="Z116" s="6">
        <v>18.75</v>
      </c>
      <c r="AA116" s="21">
        <f t="shared" si="52"/>
        <v>862012.5</v>
      </c>
      <c r="AB116" s="90"/>
      <c r="AC116" s="91"/>
      <c r="AD116" s="92"/>
    </row>
    <row r="117" spans="1:30" ht="75" x14ac:dyDescent="0.25">
      <c r="A117" s="1">
        <v>176</v>
      </c>
      <c r="B117" s="3" t="s">
        <v>144</v>
      </c>
      <c r="C117" s="1" t="s">
        <v>22</v>
      </c>
      <c r="D117" s="1">
        <v>72050</v>
      </c>
      <c r="E117" s="9">
        <v>18.55</v>
      </c>
      <c r="F117" s="9">
        <f t="shared" si="46"/>
        <v>1336527.5</v>
      </c>
      <c r="G117" s="35">
        <v>19</v>
      </c>
      <c r="H117" s="22">
        <v>24.35</v>
      </c>
      <c r="I117" s="22">
        <v>19.79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>
        <v>27</v>
      </c>
      <c r="T117" s="22">
        <v>26.8</v>
      </c>
      <c r="U117" s="7">
        <f t="shared" si="47"/>
        <v>23.387999999999998</v>
      </c>
      <c r="V117" s="7">
        <f t="shared" si="48"/>
        <v>3.8017719552861187</v>
      </c>
      <c r="W117" s="17">
        <f t="shared" si="49"/>
        <v>0.16255224710475966</v>
      </c>
      <c r="X117" s="7">
        <f t="shared" si="50"/>
        <v>27.189771955286115</v>
      </c>
      <c r="Y117" s="7">
        <f t="shared" si="51"/>
        <v>19.586228044713881</v>
      </c>
      <c r="Z117" s="6">
        <v>23.39</v>
      </c>
      <c r="AA117" s="21">
        <f t="shared" si="52"/>
        <v>1685249.5</v>
      </c>
      <c r="AB117" s="90"/>
      <c r="AC117" s="91"/>
      <c r="AD117" s="92"/>
    </row>
    <row r="118" spans="1:30" x14ac:dyDescent="0.25">
      <c r="A118" s="1">
        <v>196</v>
      </c>
      <c r="B118" s="4" t="s">
        <v>180</v>
      </c>
      <c r="C118" s="1" t="s">
        <v>22</v>
      </c>
      <c r="D118" s="1">
        <v>3245</v>
      </c>
      <c r="E118" s="9">
        <v>43.05</v>
      </c>
      <c r="F118" s="9">
        <f t="shared" si="46"/>
        <v>139697.25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>
        <v>56</v>
      </c>
      <c r="T118" s="22">
        <v>55</v>
      </c>
      <c r="U118" s="7">
        <f t="shared" si="47"/>
        <v>55.5</v>
      </c>
      <c r="V118" s="7">
        <f t="shared" si="48"/>
        <v>0.70710678118654757</v>
      </c>
      <c r="W118" s="17">
        <f t="shared" si="49"/>
        <v>1.2740662724081938E-2</v>
      </c>
      <c r="X118" s="7">
        <f t="shared" si="50"/>
        <v>56.207106781186546</v>
      </c>
      <c r="Y118" s="7">
        <f t="shared" si="51"/>
        <v>54.792893218813454</v>
      </c>
      <c r="Z118" s="6">
        <v>55.5</v>
      </c>
      <c r="AA118" s="21">
        <f t="shared" si="52"/>
        <v>180097.5</v>
      </c>
      <c r="AB118" s="90"/>
      <c r="AC118" s="91"/>
      <c r="AD118" s="92"/>
    </row>
    <row r="119" spans="1:30" ht="237.75" customHeight="1" x14ac:dyDescent="0.25">
      <c r="A119" s="1">
        <v>211</v>
      </c>
      <c r="B119" s="4" t="s">
        <v>146</v>
      </c>
      <c r="C119" s="1" t="s">
        <v>22</v>
      </c>
      <c r="D119" s="1">
        <v>60200</v>
      </c>
      <c r="E119" s="9">
        <v>15.05</v>
      </c>
      <c r="F119" s="9">
        <f t="shared" si="46"/>
        <v>906010</v>
      </c>
      <c r="G119" s="22"/>
      <c r="H119" s="22"/>
      <c r="I119" s="22"/>
      <c r="J119" s="24"/>
      <c r="K119" s="22"/>
      <c r="L119" s="22"/>
      <c r="M119" s="22"/>
      <c r="N119" s="22"/>
      <c r="O119" s="22"/>
      <c r="P119" s="22"/>
      <c r="Q119" s="22"/>
      <c r="R119" s="22"/>
      <c r="S119" s="23">
        <v>49</v>
      </c>
      <c r="T119" s="23">
        <v>48</v>
      </c>
      <c r="U119" s="7">
        <f t="shared" si="47"/>
        <v>48.5</v>
      </c>
      <c r="V119" s="7">
        <f t="shared" si="48"/>
        <v>0.70710678118654757</v>
      </c>
      <c r="W119" s="17">
        <f t="shared" si="49"/>
        <v>1.45795212615783E-2</v>
      </c>
      <c r="X119" s="7">
        <f t="shared" si="50"/>
        <v>49.207106781186546</v>
      </c>
      <c r="Y119" s="7">
        <f t="shared" si="51"/>
        <v>47.792893218813454</v>
      </c>
      <c r="Z119" s="6">
        <v>48.5</v>
      </c>
      <c r="AA119" s="21">
        <f t="shared" si="52"/>
        <v>2919700</v>
      </c>
      <c r="AB119" s="90"/>
      <c r="AC119" s="91"/>
      <c r="AD119" s="92"/>
    </row>
    <row r="120" spans="1:30" ht="126.75" customHeight="1" x14ac:dyDescent="0.25">
      <c r="A120" s="1">
        <v>231</v>
      </c>
      <c r="B120" s="3" t="s">
        <v>147</v>
      </c>
      <c r="C120" s="1" t="s">
        <v>22</v>
      </c>
      <c r="D120" s="1">
        <v>1750</v>
      </c>
      <c r="E120" s="9">
        <v>23.1</v>
      </c>
      <c r="F120" s="9">
        <f t="shared" si="46"/>
        <v>40425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>
        <v>37.56</v>
      </c>
      <c r="T120" s="22">
        <v>36</v>
      </c>
      <c r="U120" s="7">
        <f t="shared" si="47"/>
        <v>36.78</v>
      </c>
      <c r="V120" s="7">
        <f t="shared" si="48"/>
        <v>1.1030865786510158</v>
      </c>
      <c r="W120" s="17">
        <f t="shared" si="49"/>
        <v>2.9991478484258177E-2</v>
      </c>
      <c r="X120" s="7">
        <f t="shared" si="50"/>
        <v>37.883086578651017</v>
      </c>
      <c r="Y120" s="7">
        <f t="shared" si="51"/>
        <v>35.676913421348985</v>
      </c>
      <c r="Z120" s="6">
        <v>36.78</v>
      </c>
      <c r="AA120" s="21">
        <f t="shared" si="52"/>
        <v>64365</v>
      </c>
      <c r="AB120" s="90"/>
      <c r="AC120" s="91"/>
      <c r="AD120" s="92"/>
    </row>
    <row r="121" spans="1:30" x14ac:dyDescent="0.25">
      <c r="A121" s="74" t="s">
        <v>40</v>
      </c>
      <c r="B121" s="75"/>
      <c r="C121" s="75"/>
      <c r="D121" s="75"/>
      <c r="E121" s="76"/>
      <c r="F121" s="9">
        <f>SUM(F109:F120)</f>
        <v>12582710.85</v>
      </c>
      <c r="G121" s="71" t="s">
        <v>29</v>
      </c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3"/>
      <c r="AA121" s="41">
        <f>SUM(AA109:AA120)</f>
        <v>17815455</v>
      </c>
      <c r="AB121" s="96"/>
      <c r="AC121" s="96"/>
      <c r="AD121" s="96"/>
    </row>
    <row r="122" spans="1:30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96"/>
      <c r="AC122" s="96"/>
      <c r="AD122" s="96"/>
    </row>
    <row r="123" spans="1:30" ht="31.5" customHeight="1" x14ac:dyDescent="0.25">
      <c r="A123" s="49" t="s">
        <v>197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9"/>
      <c r="AB123" s="96"/>
      <c r="AC123" s="96"/>
      <c r="AD123" s="96"/>
    </row>
    <row r="124" spans="1:30" ht="85.5" customHeight="1" x14ac:dyDescent="0.25">
      <c r="A124" s="1">
        <v>10</v>
      </c>
      <c r="B124" s="3" t="s">
        <v>149</v>
      </c>
      <c r="C124" s="1" t="s">
        <v>22</v>
      </c>
      <c r="D124" s="1">
        <v>42225</v>
      </c>
      <c r="E124" s="9">
        <v>21.87</v>
      </c>
      <c r="F124" s="9">
        <f t="shared" ref="F124:F132" si="53">PRODUCT(D124,E124)</f>
        <v>923460.75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>
        <v>33</v>
      </c>
      <c r="T124" s="6">
        <v>32</v>
      </c>
      <c r="U124" s="7">
        <f>AVERAGE(G124,H124,I124,J124,K124,L124,M124,N124,O124,P124,Q124,R124,T124,S124)</f>
        <v>32.5</v>
      </c>
      <c r="V124" s="7">
        <f>_xlfn.STDEV.S(G124,H124,I124,J124,K124,L124,M124,N124,O124,P124,Q124,R124,T124,S124)</f>
        <v>0.70710678118654757</v>
      </c>
      <c r="W124" s="17">
        <f>V124/U124</f>
        <v>2.175713172881685E-2</v>
      </c>
      <c r="X124" s="7">
        <f>SUM(U124,V124)</f>
        <v>33.207106781186546</v>
      </c>
      <c r="Y124" s="7">
        <f>U124-V124</f>
        <v>31.792893218813454</v>
      </c>
      <c r="Z124" s="6">
        <v>32.5</v>
      </c>
      <c r="AA124" s="21">
        <f t="shared" ref="AA124:AA133" si="54">Z124*D124</f>
        <v>1372312.5</v>
      </c>
      <c r="AB124" s="90"/>
      <c r="AC124" s="91"/>
      <c r="AD124" s="92"/>
    </row>
    <row r="125" spans="1:30" ht="78" customHeight="1" x14ac:dyDescent="0.25">
      <c r="A125" s="37">
        <v>13</v>
      </c>
      <c r="B125" s="3" t="s">
        <v>150</v>
      </c>
      <c r="C125" s="1" t="s">
        <v>22</v>
      </c>
      <c r="D125" s="1">
        <v>2850</v>
      </c>
      <c r="E125" s="9">
        <v>26.77</v>
      </c>
      <c r="F125" s="9">
        <f t="shared" si="53"/>
        <v>76294.5</v>
      </c>
      <c r="G125" s="6">
        <v>24</v>
      </c>
      <c r="H125" s="6">
        <v>25.75</v>
      </c>
      <c r="I125" s="6">
        <v>20.75</v>
      </c>
      <c r="J125" s="6"/>
      <c r="K125" s="6"/>
      <c r="L125" s="6"/>
      <c r="M125" s="6"/>
      <c r="N125" s="6"/>
      <c r="O125" s="6"/>
      <c r="P125" s="6"/>
      <c r="Q125" s="6"/>
      <c r="R125" s="6"/>
      <c r="S125" s="38">
        <v>42</v>
      </c>
      <c r="T125" s="38">
        <v>41</v>
      </c>
      <c r="U125" s="7">
        <f>AVERAGE(G125,H125,I125,J125,K125,L125,M125,N125,O125,P125,Q125,R125)</f>
        <v>23.5</v>
      </c>
      <c r="V125" s="7">
        <f>_xlfn.STDEV.S(G125,H125,I125,J125,K125,L125,M125,N125,O125,P125,Q125,R125)</f>
        <v>2.5372228912730548</v>
      </c>
      <c r="W125" s="17">
        <f t="shared" ref="W125:W133" si="55">V125/U125</f>
        <v>0.10796693154353425</v>
      </c>
      <c r="X125" s="7">
        <f t="shared" ref="X125:X133" si="56">SUM(U125,V125)</f>
        <v>26.037222891273053</v>
      </c>
      <c r="Y125" s="7">
        <f t="shared" ref="Y125:Y133" si="57">U125-V125</f>
        <v>20.962777108726947</v>
      </c>
      <c r="Z125" s="6">
        <v>23.5</v>
      </c>
      <c r="AA125" s="21">
        <f t="shared" si="54"/>
        <v>66975</v>
      </c>
      <c r="AB125" s="90"/>
      <c r="AC125" s="91"/>
      <c r="AD125" s="92"/>
    </row>
    <row r="126" spans="1:30" ht="75" x14ac:dyDescent="0.25">
      <c r="A126" s="1">
        <v>40</v>
      </c>
      <c r="B126" s="3" t="s">
        <v>151</v>
      </c>
      <c r="C126" s="1" t="s">
        <v>22</v>
      </c>
      <c r="D126" s="1">
        <v>8818</v>
      </c>
      <c r="E126" s="9">
        <v>11.37</v>
      </c>
      <c r="F126" s="9">
        <f t="shared" si="53"/>
        <v>100260.65999999999</v>
      </c>
      <c r="G126" s="6">
        <v>11.54</v>
      </c>
      <c r="H126" s="6">
        <v>11.9</v>
      </c>
      <c r="I126" s="6">
        <v>10.64</v>
      </c>
      <c r="J126" s="6"/>
      <c r="K126" s="6"/>
      <c r="L126" s="6"/>
      <c r="M126" s="6"/>
      <c r="N126" s="6"/>
      <c r="O126" s="6"/>
      <c r="P126" s="6"/>
      <c r="Q126" s="6"/>
      <c r="R126" s="6"/>
      <c r="S126" s="6">
        <v>17</v>
      </c>
      <c r="T126" s="6">
        <v>16.5</v>
      </c>
      <c r="U126" s="7">
        <f t="shared" ref="U126:U133" si="58">AVERAGE(G126,H126,I126,J126,K126,L126,M126,N126,O126,P126,Q126,R126,T126,S126)</f>
        <v>13.516</v>
      </c>
      <c r="V126" s="7">
        <f t="shared" ref="V126:V133" si="59">_xlfn.STDEV.S(G126,H126,I126,J126,K126,L126,M126,N126,O126,P126,Q126,R126,T126,S126)</f>
        <v>2.9929049433618888</v>
      </c>
      <c r="W126" s="17">
        <f t="shared" si="55"/>
        <v>0.22143422191194798</v>
      </c>
      <c r="X126" s="7">
        <f t="shared" si="56"/>
        <v>16.508904943361888</v>
      </c>
      <c r="Y126" s="7">
        <f t="shared" si="57"/>
        <v>10.523095056638111</v>
      </c>
      <c r="Z126" s="6">
        <v>13.52</v>
      </c>
      <c r="AA126" s="21">
        <f t="shared" si="54"/>
        <v>119219.36</v>
      </c>
      <c r="AB126" s="90"/>
      <c r="AC126" s="91"/>
      <c r="AD126" s="92"/>
    </row>
    <row r="127" spans="1:30" ht="64.5" customHeight="1" x14ac:dyDescent="0.25">
      <c r="A127" s="1">
        <v>52</v>
      </c>
      <c r="B127" s="3" t="s">
        <v>152</v>
      </c>
      <c r="C127" s="1" t="s">
        <v>22</v>
      </c>
      <c r="D127" s="1">
        <v>58408</v>
      </c>
      <c r="E127" s="9">
        <v>3.5</v>
      </c>
      <c r="F127" s="9">
        <f t="shared" si="53"/>
        <v>204428</v>
      </c>
      <c r="G127" s="6">
        <v>5</v>
      </c>
      <c r="H127" s="6">
        <v>4</v>
      </c>
      <c r="I127" s="6">
        <v>4.0999999999999996</v>
      </c>
      <c r="J127" s="6"/>
      <c r="K127" s="6"/>
      <c r="L127" s="6"/>
      <c r="M127" s="6"/>
      <c r="N127" s="6"/>
      <c r="O127" s="6"/>
      <c r="P127" s="6"/>
      <c r="Q127" s="6"/>
      <c r="R127" s="6"/>
      <c r="S127" s="6">
        <v>4</v>
      </c>
      <c r="T127" s="6">
        <v>3.9</v>
      </c>
      <c r="U127" s="7">
        <f t="shared" si="58"/>
        <v>4.2</v>
      </c>
      <c r="V127" s="7">
        <f t="shared" si="59"/>
        <v>0.45276925690687087</v>
      </c>
      <c r="W127" s="17">
        <f t="shared" si="55"/>
        <v>0.10780220402544544</v>
      </c>
      <c r="X127" s="7">
        <f t="shared" si="56"/>
        <v>4.652769256906871</v>
      </c>
      <c r="Y127" s="7">
        <f t="shared" si="57"/>
        <v>3.7472307430931293</v>
      </c>
      <c r="Z127" s="6">
        <v>4.2</v>
      </c>
      <c r="AA127" s="21">
        <f t="shared" si="54"/>
        <v>245313.6</v>
      </c>
      <c r="AB127" s="90"/>
      <c r="AC127" s="91"/>
      <c r="AD127" s="92"/>
    </row>
    <row r="128" spans="1:30" ht="34.5" customHeight="1" x14ac:dyDescent="0.25">
      <c r="A128" s="1">
        <v>93</v>
      </c>
      <c r="B128" s="3" t="s">
        <v>153</v>
      </c>
      <c r="C128" s="1" t="s">
        <v>22</v>
      </c>
      <c r="D128" s="1">
        <v>68425</v>
      </c>
      <c r="E128" s="9">
        <v>1.35</v>
      </c>
      <c r="F128" s="9">
        <f t="shared" si="53"/>
        <v>92373.75</v>
      </c>
      <c r="G128" s="6">
        <v>0.94</v>
      </c>
      <c r="H128" s="6">
        <v>0.95</v>
      </c>
      <c r="I128" s="6">
        <v>0.93</v>
      </c>
      <c r="J128" s="6"/>
      <c r="K128" s="6"/>
      <c r="L128" s="6"/>
      <c r="M128" s="6"/>
      <c r="N128" s="6"/>
      <c r="O128" s="6"/>
      <c r="P128" s="6"/>
      <c r="Q128" s="6"/>
      <c r="R128" s="6"/>
      <c r="S128" s="6">
        <v>2</v>
      </c>
      <c r="T128" s="6">
        <v>1.75</v>
      </c>
      <c r="U128" s="7">
        <f t="shared" si="58"/>
        <v>1.3140000000000001</v>
      </c>
      <c r="V128" s="7">
        <f t="shared" si="59"/>
        <v>0.51974031977517388</v>
      </c>
      <c r="W128" s="17">
        <f t="shared" si="55"/>
        <v>0.3955405782155052</v>
      </c>
      <c r="X128" s="7">
        <f t="shared" si="56"/>
        <v>1.833740319775174</v>
      </c>
      <c r="Y128" s="7">
        <f t="shared" si="57"/>
        <v>0.79425968022482618</v>
      </c>
      <c r="Z128" s="6">
        <v>1.31</v>
      </c>
      <c r="AA128" s="21">
        <f t="shared" si="54"/>
        <v>89636.75</v>
      </c>
      <c r="AB128" s="90"/>
      <c r="AC128" s="91"/>
      <c r="AD128" s="92"/>
    </row>
    <row r="129" spans="1:30" ht="45" x14ac:dyDescent="0.25">
      <c r="A129" s="1">
        <v>118</v>
      </c>
      <c r="B129" s="3" t="s">
        <v>154</v>
      </c>
      <c r="C129" s="1" t="s">
        <v>22</v>
      </c>
      <c r="D129" s="1">
        <v>272225</v>
      </c>
      <c r="E129" s="9">
        <v>4.2699999999999996</v>
      </c>
      <c r="F129" s="9">
        <f t="shared" si="53"/>
        <v>1162400.75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>
        <v>7</v>
      </c>
      <c r="T129" s="6">
        <v>6.8</v>
      </c>
      <c r="U129" s="7">
        <f t="shared" si="58"/>
        <v>6.9</v>
      </c>
      <c r="V129" s="7">
        <f t="shared" si="59"/>
        <v>0.14142135623730964</v>
      </c>
      <c r="W129" s="17">
        <f t="shared" si="55"/>
        <v>2.0495848730044876E-2</v>
      </c>
      <c r="X129" s="7">
        <f t="shared" si="56"/>
        <v>7.0414213562373096</v>
      </c>
      <c r="Y129" s="7">
        <f t="shared" si="57"/>
        <v>6.7585786437626911</v>
      </c>
      <c r="Z129" s="6">
        <v>6.9</v>
      </c>
      <c r="AA129" s="21">
        <f t="shared" si="54"/>
        <v>1878352.5</v>
      </c>
      <c r="AB129" s="90"/>
      <c r="AC129" s="91"/>
      <c r="AD129" s="92"/>
    </row>
    <row r="130" spans="1:30" ht="53.25" customHeight="1" x14ac:dyDescent="0.25">
      <c r="A130" s="1">
        <v>125</v>
      </c>
      <c r="B130" s="3" t="s">
        <v>155</v>
      </c>
      <c r="C130" s="1" t="s">
        <v>22</v>
      </c>
      <c r="D130" s="1">
        <v>266075</v>
      </c>
      <c r="E130" s="9">
        <v>7.35</v>
      </c>
      <c r="F130" s="9">
        <f t="shared" si="53"/>
        <v>1955651.25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>
        <v>11</v>
      </c>
      <c r="T130" s="6">
        <v>10</v>
      </c>
      <c r="U130" s="7">
        <f t="shared" si="58"/>
        <v>10.5</v>
      </c>
      <c r="V130" s="7">
        <f t="shared" si="59"/>
        <v>0.70710678118654757</v>
      </c>
      <c r="W130" s="17">
        <f t="shared" si="55"/>
        <v>6.7343502970147393E-2</v>
      </c>
      <c r="X130" s="7">
        <f t="shared" si="56"/>
        <v>11.207106781186548</v>
      </c>
      <c r="Y130" s="7">
        <f t="shared" si="57"/>
        <v>9.7928932188134521</v>
      </c>
      <c r="Z130" s="6">
        <v>10.5</v>
      </c>
      <c r="AA130" s="21">
        <f t="shared" si="54"/>
        <v>2793787.5</v>
      </c>
      <c r="AB130" s="90"/>
      <c r="AC130" s="91"/>
      <c r="AD130" s="92"/>
    </row>
    <row r="131" spans="1:30" ht="45" x14ac:dyDescent="0.25">
      <c r="A131" s="1">
        <v>133</v>
      </c>
      <c r="B131" s="3" t="s">
        <v>156</v>
      </c>
      <c r="C131" s="1" t="s">
        <v>22</v>
      </c>
      <c r="D131" s="1">
        <v>231925</v>
      </c>
      <c r="E131" s="9">
        <v>9.9700000000000006</v>
      </c>
      <c r="F131" s="9">
        <f t="shared" si="53"/>
        <v>2312292.25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>
        <v>15</v>
      </c>
      <c r="T131" s="6">
        <v>14.2</v>
      </c>
      <c r="U131" s="7">
        <f t="shared" si="58"/>
        <v>14.6</v>
      </c>
      <c r="V131" s="7">
        <f t="shared" si="59"/>
        <v>0.56568542494923857</v>
      </c>
      <c r="W131" s="17">
        <f t="shared" si="55"/>
        <v>3.874557705131771E-2</v>
      </c>
      <c r="X131" s="7">
        <f t="shared" si="56"/>
        <v>15.165685424949238</v>
      </c>
      <c r="Y131" s="7">
        <f t="shared" si="57"/>
        <v>14.034314575050761</v>
      </c>
      <c r="Z131" s="6">
        <v>14.6</v>
      </c>
      <c r="AA131" s="21">
        <f t="shared" si="54"/>
        <v>3386105</v>
      </c>
      <c r="AB131" s="90"/>
      <c r="AC131" s="91"/>
      <c r="AD131" s="92"/>
    </row>
    <row r="132" spans="1:30" ht="105" x14ac:dyDescent="0.25">
      <c r="A132" s="1">
        <v>151</v>
      </c>
      <c r="B132" s="3" t="s">
        <v>157</v>
      </c>
      <c r="C132" s="1" t="s">
        <v>22</v>
      </c>
      <c r="D132" s="1">
        <v>45950</v>
      </c>
      <c r="E132" s="9">
        <v>32.54</v>
      </c>
      <c r="F132" s="9">
        <f t="shared" si="53"/>
        <v>1495213</v>
      </c>
      <c r="G132" s="6"/>
      <c r="H132" s="6"/>
      <c r="I132" s="6"/>
      <c r="J132" s="6"/>
      <c r="K132" s="6"/>
      <c r="L132" s="6"/>
      <c r="M132" s="6"/>
      <c r="N132" s="6"/>
      <c r="O132" s="6">
        <v>30</v>
      </c>
      <c r="P132" s="6"/>
      <c r="Q132" s="6"/>
      <c r="R132" s="6"/>
      <c r="S132" s="6">
        <v>48</v>
      </c>
      <c r="T132" s="6">
        <v>47.2</v>
      </c>
      <c r="U132" s="7">
        <f t="shared" si="58"/>
        <v>41.733333333333334</v>
      </c>
      <c r="V132" s="7">
        <f t="shared" si="59"/>
        <v>10.169234648356454</v>
      </c>
      <c r="W132" s="17">
        <f t="shared" si="55"/>
        <v>0.24367175674975527</v>
      </c>
      <c r="X132" s="7">
        <f t="shared" si="56"/>
        <v>51.902567981689785</v>
      </c>
      <c r="Y132" s="7">
        <f t="shared" si="57"/>
        <v>31.56409868497688</v>
      </c>
      <c r="Z132" s="6">
        <v>41.73</v>
      </c>
      <c r="AA132" s="21">
        <f t="shared" si="54"/>
        <v>1917493.4999999998</v>
      </c>
      <c r="AB132" s="90"/>
      <c r="AC132" s="91"/>
      <c r="AD132" s="92"/>
    </row>
    <row r="133" spans="1:30" x14ac:dyDescent="0.25">
      <c r="A133" s="1">
        <v>181</v>
      </c>
      <c r="B133" s="3" t="s">
        <v>158</v>
      </c>
      <c r="C133" s="1" t="s">
        <v>22</v>
      </c>
      <c r="D133" s="1">
        <v>129850</v>
      </c>
      <c r="E133" s="9">
        <v>1.57</v>
      </c>
      <c r="F133" s="9">
        <f>PRODUCT(D133,E133)</f>
        <v>203864.5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>
        <v>2.5</v>
      </c>
      <c r="T133" s="6">
        <v>2.1</v>
      </c>
      <c r="U133" s="7">
        <f t="shared" si="58"/>
        <v>2.2999999999999998</v>
      </c>
      <c r="V133" s="7">
        <f t="shared" si="59"/>
        <v>0.28284271247461895</v>
      </c>
      <c r="W133" s="17">
        <f t="shared" si="55"/>
        <v>0.12297509238026912</v>
      </c>
      <c r="X133" s="7">
        <f t="shared" si="56"/>
        <v>2.5828427124746187</v>
      </c>
      <c r="Y133" s="7">
        <f t="shared" si="57"/>
        <v>2.0171572875253809</v>
      </c>
      <c r="Z133" s="6">
        <v>2.2999999999999998</v>
      </c>
      <c r="AA133" s="21">
        <f t="shared" si="54"/>
        <v>298655</v>
      </c>
      <c r="AB133" s="96"/>
      <c r="AC133" s="96"/>
      <c r="AD133" s="96"/>
    </row>
    <row r="134" spans="1:30" x14ac:dyDescent="0.25">
      <c r="A134" s="74" t="s">
        <v>39</v>
      </c>
      <c r="B134" s="75"/>
      <c r="C134" s="75"/>
      <c r="D134" s="75"/>
      <c r="E134" s="76"/>
      <c r="F134" s="9">
        <f>SUM(F124:F133)</f>
        <v>8526239.4100000001</v>
      </c>
      <c r="G134" s="71" t="s">
        <v>30</v>
      </c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3"/>
      <c r="AA134" s="41">
        <f>SUM(AA124:AA133)</f>
        <v>12167850.710000001</v>
      </c>
      <c r="AB134" s="96"/>
      <c r="AC134" s="96"/>
      <c r="AD134" s="96"/>
    </row>
    <row r="135" spans="1:30" x14ac:dyDescent="0.25">
      <c r="AB135" s="96"/>
      <c r="AC135" s="96"/>
      <c r="AD135" s="96"/>
    </row>
    <row r="136" spans="1:30" ht="31.5" customHeight="1" x14ac:dyDescent="0.25">
      <c r="A136" s="49" t="s">
        <v>198</v>
      </c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9"/>
      <c r="AB136" s="96"/>
      <c r="AC136" s="96"/>
      <c r="AD136" s="96"/>
    </row>
    <row r="137" spans="1:30" ht="84.75" customHeight="1" x14ac:dyDescent="0.25">
      <c r="A137" s="1">
        <v>12</v>
      </c>
      <c r="B137" s="4" t="s">
        <v>160</v>
      </c>
      <c r="C137" s="1" t="s">
        <v>22</v>
      </c>
      <c r="D137" s="1">
        <v>18525</v>
      </c>
      <c r="E137" s="9">
        <v>25.37</v>
      </c>
      <c r="F137" s="9">
        <f t="shared" ref="F137:F143" si="60">PRODUCT(D137,E137)</f>
        <v>469979.25</v>
      </c>
      <c r="G137" s="6">
        <v>24</v>
      </c>
      <c r="H137" s="6">
        <v>25.75</v>
      </c>
      <c r="I137" s="6">
        <v>20.75</v>
      </c>
      <c r="J137" s="6"/>
      <c r="L137" s="6"/>
      <c r="M137" s="6"/>
      <c r="N137" s="6"/>
      <c r="O137" s="6"/>
      <c r="P137" s="6"/>
      <c r="Q137" s="6"/>
      <c r="R137" s="6"/>
      <c r="S137" s="6">
        <v>37.5</v>
      </c>
      <c r="T137" s="6">
        <v>37</v>
      </c>
      <c r="U137" s="7">
        <f>AVERAGE(G137,H137,I137,J137,K137,L137,M137,N137,O137,P137,Q137,R137,T137,S137)</f>
        <v>29</v>
      </c>
      <c r="V137" s="7">
        <f>_xlfn.STDEV.S(G137,H137,I137,J137,K137,L137,M137,N137,O137,P137,Q137,R137,T137,S137)</f>
        <v>7.7439492508667698</v>
      </c>
      <c r="W137" s="17">
        <f>V137/U137</f>
        <v>0.26703273278850931</v>
      </c>
      <c r="X137" s="7">
        <f>SUM(U137,V137)</f>
        <v>36.74394925086677</v>
      </c>
      <c r="Y137" s="7">
        <f>U137-V137</f>
        <v>21.25605074913323</v>
      </c>
      <c r="Z137" s="6">
        <v>29</v>
      </c>
      <c r="AA137" s="21">
        <f t="shared" ref="AA137:AA143" si="61">Z137*D137</f>
        <v>537225</v>
      </c>
      <c r="AB137" s="90"/>
      <c r="AC137" s="91"/>
      <c r="AD137" s="92"/>
    </row>
    <row r="138" spans="1:30" ht="75" x14ac:dyDescent="0.25">
      <c r="A138" s="39">
        <v>21</v>
      </c>
      <c r="B138" s="4" t="s">
        <v>161</v>
      </c>
      <c r="C138" s="1" t="s">
        <v>22</v>
      </c>
      <c r="D138" s="1">
        <v>3435</v>
      </c>
      <c r="E138" s="9">
        <v>39.369999999999997</v>
      </c>
      <c r="F138" s="9">
        <f t="shared" si="60"/>
        <v>135235.94999999998</v>
      </c>
      <c r="G138" s="28">
        <v>24</v>
      </c>
      <c r="H138" s="6">
        <v>25.75</v>
      </c>
      <c r="I138" s="6">
        <v>20.75</v>
      </c>
      <c r="J138" s="6"/>
      <c r="K138" s="6"/>
      <c r="L138" s="6"/>
      <c r="M138" s="6"/>
      <c r="N138" s="6"/>
      <c r="O138" s="6"/>
      <c r="P138" s="6"/>
      <c r="Q138" s="6"/>
      <c r="R138" s="6"/>
      <c r="S138" s="38">
        <v>64</v>
      </c>
      <c r="T138" s="38">
        <v>63</v>
      </c>
      <c r="U138" s="7">
        <f>AVERAGE(G138,H138,I138,J138,K138,L138,M138,N138,O138,P138,Q138,R138)</f>
        <v>23.5</v>
      </c>
      <c r="V138" s="7">
        <f>_xlfn.STDEV.S(G138,H138,I138,J138,K138,L138,M138,N138,O138,P138,Q138,R138)</f>
        <v>2.5372228912730548</v>
      </c>
      <c r="W138" s="17">
        <f t="shared" ref="W138:W143" si="62">V138/U138</f>
        <v>0.10796693154353425</v>
      </c>
      <c r="X138" s="7">
        <f t="shared" ref="X138:X143" si="63">SUM(U138,V138)</f>
        <v>26.037222891273053</v>
      </c>
      <c r="Y138" s="7">
        <f t="shared" ref="Y138:Y143" si="64">U138-V138</f>
        <v>20.962777108726947</v>
      </c>
      <c r="Z138" s="6">
        <v>23.5</v>
      </c>
      <c r="AA138" s="21">
        <f t="shared" si="61"/>
        <v>80722.5</v>
      </c>
      <c r="AB138" s="90"/>
      <c r="AC138" s="91"/>
      <c r="AD138" s="92"/>
    </row>
    <row r="139" spans="1:30" ht="43.5" customHeight="1" x14ac:dyDescent="0.25">
      <c r="A139" s="1">
        <v>56</v>
      </c>
      <c r="B139" s="4" t="s">
        <v>162</v>
      </c>
      <c r="C139" s="1" t="s">
        <v>22</v>
      </c>
      <c r="D139" s="1">
        <v>393225</v>
      </c>
      <c r="E139" s="9">
        <v>1.43</v>
      </c>
      <c r="F139" s="9">
        <f t="shared" si="60"/>
        <v>562311.75</v>
      </c>
      <c r="G139" s="6">
        <v>1.77</v>
      </c>
      <c r="H139" s="6">
        <v>1.8</v>
      </c>
      <c r="I139" s="6">
        <v>1.68</v>
      </c>
      <c r="J139" s="6">
        <v>1.71</v>
      </c>
      <c r="K139" s="6">
        <v>2.38</v>
      </c>
      <c r="L139" s="6">
        <v>2.02</v>
      </c>
      <c r="M139" s="6">
        <v>1.84</v>
      </c>
      <c r="N139" s="6">
        <v>2.02</v>
      </c>
      <c r="O139" s="6">
        <v>1.5</v>
      </c>
      <c r="P139" s="6"/>
      <c r="Q139" s="6"/>
      <c r="R139" s="6"/>
      <c r="S139" s="6">
        <v>2.2000000000000002</v>
      </c>
      <c r="T139" s="6">
        <v>2.1</v>
      </c>
      <c r="U139" s="7">
        <f>AVERAGE(G139,H139,I139,J139,K139,L139,M139,N139,O139,P139,Q139,R139,T139,S139)</f>
        <v>1.9109090909090909</v>
      </c>
      <c r="V139" s="7">
        <f>_xlfn.STDEV.S(G139,H139,I139,J139,K139,L139,M139,N139,O139,P139,Q139,R139,T139,S139)</f>
        <v>0.25746667922100364</v>
      </c>
      <c r="W139" s="17">
        <f t="shared" si="62"/>
        <v>0.13473517942107707</v>
      </c>
      <c r="X139" s="7">
        <f t="shared" si="63"/>
        <v>2.1683757701300945</v>
      </c>
      <c r="Y139" s="7">
        <f t="shared" si="64"/>
        <v>1.6534424116880873</v>
      </c>
      <c r="Z139" s="6">
        <v>1.91</v>
      </c>
      <c r="AA139" s="21">
        <f t="shared" si="61"/>
        <v>751059.75</v>
      </c>
      <c r="AB139" s="93"/>
      <c r="AC139" s="94"/>
      <c r="AD139" s="95"/>
    </row>
    <row r="140" spans="1:30" ht="80.25" customHeight="1" x14ac:dyDescent="0.25">
      <c r="A140" s="1">
        <v>82</v>
      </c>
      <c r="B140" s="4" t="s">
        <v>163</v>
      </c>
      <c r="C140" s="1" t="s">
        <v>22</v>
      </c>
      <c r="D140" s="1">
        <v>125725</v>
      </c>
      <c r="E140" s="9">
        <v>5.25</v>
      </c>
      <c r="F140" s="9">
        <f t="shared" si="60"/>
        <v>660056.25</v>
      </c>
      <c r="G140" s="16">
        <v>7.78</v>
      </c>
      <c r="H140" s="6">
        <v>7.5</v>
      </c>
      <c r="I140" s="6">
        <v>7.22</v>
      </c>
      <c r="J140" s="6"/>
      <c r="K140" s="6"/>
      <c r="L140" s="6"/>
      <c r="M140" s="6"/>
      <c r="N140" s="6"/>
      <c r="O140" s="6"/>
      <c r="P140" s="6"/>
      <c r="Q140" s="6"/>
      <c r="R140" s="6"/>
      <c r="S140" s="6">
        <v>8</v>
      </c>
      <c r="T140" s="6">
        <v>7.9</v>
      </c>
      <c r="U140" s="7">
        <f t="shared" ref="U140:U143" si="65">AVERAGE(G140,H140,I140,J140,K140,L140,M140,N140,O140,P140,Q140,R140,T140,S140)</f>
        <v>7.68</v>
      </c>
      <c r="V140" s="7">
        <f t="shared" ref="V140:V143" si="66">_xlfn.STDEV.S(G140,H140,I140,J140,K140,L140,M140,N140,O140,P140,Q140,R140,T140,S140)</f>
        <v>0.31811947441173749</v>
      </c>
      <c r="W140" s="17">
        <f t="shared" si="62"/>
        <v>4.1421806564028323E-2</v>
      </c>
      <c r="X140" s="7">
        <f t="shared" si="63"/>
        <v>7.9981194744117374</v>
      </c>
      <c r="Y140" s="7">
        <f t="shared" si="64"/>
        <v>7.361880525588262</v>
      </c>
      <c r="Z140" s="6">
        <v>7.68</v>
      </c>
      <c r="AA140" s="21">
        <f t="shared" si="61"/>
        <v>965568</v>
      </c>
      <c r="AB140" s="90"/>
      <c r="AC140" s="91"/>
      <c r="AD140" s="92"/>
    </row>
    <row r="141" spans="1:30" ht="45" x14ac:dyDescent="0.25">
      <c r="A141" s="1">
        <v>96</v>
      </c>
      <c r="B141" s="3" t="s">
        <v>164</v>
      </c>
      <c r="C141" s="1" t="s">
        <v>22</v>
      </c>
      <c r="D141" s="1">
        <v>40850</v>
      </c>
      <c r="E141" s="9">
        <v>0.93</v>
      </c>
      <c r="F141" s="9">
        <f t="shared" si="60"/>
        <v>37990.5</v>
      </c>
      <c r="G141" s="6">
        <v>0.95</v>
      </c>
      <c r="H141" s="6">
        <v>0.94</v>
      </c>
      <c r="I141" s="6">
        <v>0.95</v>
      </c>
      <c r="J141" s="6"/>
      <c r="K141" s="6"/>
      <c r="L141" s="6"/>
      <c r="M141" s="6"/>
      <c r="N141" s="6"/>
      <c r="O141" s="6"/>
      <c r="P141" s="6"/>
      <c r="Q141" s="6"/>
      <c r="R141" s="6"/>
      <c r="S141" s="6">
        <v>1.5</v>
      </c>
      <c r="T141" s="6">
        <v>1.3</v>
      </c>
      <c r="U141" s="7">
        <f t="shared" si="65"/>
        <v>1.1279999999999999</v>
      </c>
      <c r="V141" s="7">
        <f t="shared" si="66"/>
        <v>0.25820534463871969</v>
      </c>
      <c r="W141" s="17">
        <f t="shared" si="62"/>
        <v>0.22890544737475152</v>
      </c>
      <c r="X141" s="7">
        <f t="shared" si="63"/>
        <v>1.3862053446387197</v>
      </c>
      <c r="Y141" s="7">
        <f t="shared" si="64"/>
        <v>0.8697946553612802</v>
      </c>
      <c r="Z141" s="6">
        <v>1.1299999999999999</v>
      </c>
      <c r="AA141" s="21">
        <f t="shared" si="61"/>
        <v>46160.499999999993</v>
      </c>
      <c r="AB141" s="90"/>
      <c r="AC141" s="91"/>
      <c r="AD141" s="92"/>
    </row>
    <row r="142" spans="1:30" ht="15.75" customHeight="1" x14ac:dyDescent="0.25">
      <c r="A142" s="1">
        <v>117</v>
      </c>
      <c r="B142" s="4" t="s">
        <v>165</v>
      </c>
      <c r="C142" s="1" t="s">
        <v>22</v>
      </c>
      <c r="D142" s="1">
        <v>112975</v>
      </c>
      <c r="E142" s="9">
        <v>2.85</v>
      </c>
      <c r="F142" s="9">
        <f t="shared" si="60"/>
        <v>321978.75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>
        <v>4</v>
      </c>
      <c r="T142" s="6">
        <v>3.5</v>
      </c>
      <c r="U142" s="7">
        <f t="shared" si="65"/>
        <v>3.75</v>
      </c>
      <c r="V142" s="7">
        <f t="shared" si="66"/>
        <v>0.35355339059327379</v>
      </c>
      <c r="W142" s="17">
        <f t="shared" si="62"/>
        <v>9.428090415820635E-2</v>
      </c>
      <c r="X142" s="7">
        <f t="shared" si="63"/>
        <v>4.103553390593274</v>
      </c>
      <c r="Y142" s="7">
        <f t="shared" si="64"/>
        <v>3.396446609406726</v>
      </c>
      <c r="Z142" s="6">
        <v>3.75</v>
      </c>
      <c r="AA142" s="21">
        <f t="shared" si="61"/>
        <v>423656.25</v>
      </c>
      <c r="AB142" s="90"/>
      <c r="AC142" s="91"/>
      <c r="AD142" s="92"/>
    </row>
    <row r="143" spans="1:30" x14ac:dyDescent="0.25">
      <c r="A143" s="1">
        <v>166</v>
      </c>
      <c r="B143" s="3" t="s">
        <v>166</v>
      </c>
      <c r="C143" s="1" t="s">
        <v>22</v>
      </c>
      <c r="D143" s="1">
        <v>23895</v>
      </c>
      <c r="E143" s="9">
        <v>25.2</v>
      </c>
      <c r="F143" s="9">
        <f t="shared" si="60"/>
        <v>602154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>
        <v>38.200000000000003</v>
      </c>
      <c r="T143" s="6">
        <v>37</v>
      </c>
      <c r="U143" s="7">
        <f t="shared" si="65"/>
        <v>37.6</v>
      </c>
      <c r="V143" s="7">
        <f t="shared" si="66"/>
        <v>0.84852813742385902</v>
      </c>
      <c r="W143" s="17">
        <f t="shared" si="62"/>
        <v>2.2567237697443059E-2</v>
      </c>
      <c r="X143" s="7">
        <f t="shared" si="63"/>
        <v>38.448528137423864</v>
      </c>
      <c r="Y143" s="7">
        <f t="shared" si="64"/>
        <v>36.751471862576139</v>
      </c>
      <c r="Z143" s="6">
        <v>37.6</v>
      </c>
      <c r="AA143" s="21">
        <f t="shared" si="61"/>
        <v>898452</v>
      </c>
      <c r="AB143" s="90"/>
      <c r="AC143" s="91"/>
      <c r="AD143" s="92"/>
    </row>
    <row r="144" spans="1:30" x14ac:dyDescent="0.25">
      <c r="A144" s="74" t="s">
        <v>31</v>
      </c>
      <c r="B144" s="75"/>
      <c r="C144" s="75"/>
      <c r="D144" s="75"/>
      <c r="E144" s="76"/>
      <c r="F144" s="11">
        <f>SUM(F137:F143)</f>
        <v>2789706.45</v>
      </c>
      <c r="G144" s="71" t="s">
        <v>31</v>
      </c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3"/>
      <c r="AA144" s="40">
        <f>SUM(AA137:AA143)</f>
        <v>3702844</v>
      </c>
      <c r="AB144" s="20"/>
      <c r="AC144" s="20"/>
      <c r="AD144" s="20"/>
    </row>
    <row r="146" spans="1:27" x14ac:dyDescent="0.25">
      <c r="A146" s="48" t="s">
        <v>23</v>
      </c>
      <c r="B146" s="48"/>
      <c r="C146" s="48"/>
      <c r="D146" s="48"/>
      <c r="E146" s="48"/>
      <c r="F146" s="13">
        <f>SUM(F144,F134,F121,F106,F81,F58,F46,F42,F38)</f>
        <v>65646038.100000001</v>
      </c>
      <c r="G146" s="71" t="s">
        <v>42</v>
      </c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3"/>
      <c r="AA146" s="40">
        <f>AA144+AA134+AA121+AA106+AA81+AA58+AA46+AA42+AA38</f>
        <v>89263153.930000007</v>
      </c>
    </row>
    <row r="148" spans="1:27" x14ac:dyDescent="0.25">
      <c r="A148" s="2" t="s">
        <v>201</v>
      </c>
    </row>
    <row r="149" spans="1:27" x14ac:dyDescent="0.25">
      <c r="A149" s="44" t="s">
        <v>199</v>
      </c>
      <c r="B149" s="55" t="s">
        <v>202</v>
      </c>
      <c r="C149" s="55"/>
      <c r="D149" s="55"/>
      <c r="E149" s="55"/>
    </row>
    <row r="150" spans="1:27" x14ac:dyDescent="0.25">
      <c r="A150" s="45" t="s">
        <v>200</v>
      </c>
      <c r="B150" s="55" t="s">
        <v>203</v>
      </c>
      <c r="C150" s="55"/>
      <c r="D150" s="55"/>
      <c r="E150" s="55"/>
    </row>
  </sheetData>
  <mergeCells count="157">
    <mergeCell ref="AB142:AD142"/>
    <mergeCell ref="AB143:AD143"/>
    <mergeCell ref="AB126:AD126"/>
    <mergeCell ref="AB125:AD125"/>
    <mergeCell ref="AB124:AD124"/>
    <mergeCell ref="AB120:AD120"/>
    <mergeCell ref="AB119:AD119"/>
    <mergeCell ref="AB118:AD118"/>
    <mergeCell ref="AB117:AD117"/>
    <mergeCell ref="AB116:AD116"/>
    <mergeCell ref="AB115:AD115"/>
    <mergeCell ref="AB114:AD114"/>
    <mergeCell ref="AB113:AD113"/>
    <mergeCell ref="AB112:AD112"/>
    <mergeCell ref="AB111:AD111"/>
    <mergeCell ref="AB110:AD110"/>
    <mergeCell ref="AB109:AD109"/>
    <mergeCell ref="AB104:AD104"/>
    <mergeCell ref="AB103:AD103"/>
    <mergeCell ref="AB102:AD102"/>
    <mergeCell ref="AB101:AD101"/>
    <mergeCell ref="AB2:AD2"/>
    <mergeCell ref="A144:E144"/>
    <mergeCell ref="A146:E146"/>
    <mergeCell ref="A42:E42"/>
    <mergeCell ref="A46:E46"/>
    <mergeCell ref="A58:E58"/>
    <mergeCell ref="A81:E81"/>
    <mergeCell ref="A106:E106"/>
    <mergeCell ref="A60:AA60"/>
    <mergeCell ref="A83:AA83"/>
    <mergeCell ref="A108:AA108"/>
    <mergeCell ref="A123:AA123"/>
    <mergeCell ref="A136:AA136"/>
    <mergeCell ref="A121:E121"/>
    <mergeCell ref="A134:E134"/>
    <mergeCell ref="G81:Z81"/>
    <mergeCell ref="G106:Z106"/>
    <mergeCell ref="G121:Z121"/>
    <mergeCell ref="G134:Z134"/>
    <mergeCell ref="G144:Z144"/>
    <mergeCell ref="G146:Z146"/>
    <mergeCell ref="G58:Z58"/>
    <mergeCell ref="A1:AA1"/>
    <mergeCell ref="A6:AA6"/>
    <mergeCell ref="A40:AA40"/>
    <mergeCell ref="A44:AA44"/>
    <mergeCell ref="A48:AA48"/>
    <mergeCell ref="U3:Y4"/>
    <mergeCell ref="E3:F4"/>
    <mergeCell ref="A2:AA2"/>
    <mergeCell ref="A3:A5"/>
    <mergeCell ref="B3:B5"/>
    <mergeCell ref="D3:D5"/>
    <mergeCell ref="Z3:AA4"/>
    <mergeCell ref="C3:C5"/>
    <mergeCell ref="A38:E38"/>
    <mergeCell ref="G4:J4"/>
    <mergeCell ref="K4:M4"/>
    <mergeCell ref="O4:P4"/>
    <mergeCell ref="Q4:R4"/>
    <mergeCell ref="G3:R3"/>
    <mergeCell ref="G38:Z38"/>
    <mergeCell ref="G46:Z46"/>
    <mergeCell ref="G42:Z42"/>
    <mergeCell ref="AB3:AD6"/>
    <mergeCell ref="AB41:AD41"/>
    <mergeCell ref="AB45:AD45"/>
    <mergeCell ref="AB31:AD31"/>
    <mergeCell ref="AB32:AD32"/>
    <mergeCell ref="AB33:AD33"/>
    <mergeCell ref="AB34:AD34"/>
    <mergeCell ref="AB35:AD35"/>
    <mergeCell ref="AB26:AD26"/>
    <mergeCell ref="AB27:AD27"/>
    <mergeCell ref="AB28:AD28"/>
    <mergeCell ref="AB29:AD29"/>
    <mergeCell ref="AB30:AD30"/>
    <mergeCell ref="AB21:AD21"/>
    <mergeCell ref="AB22:AD22"/>
    <mergeCell ref="AB23:AD23"/>
    <mergeCell ref="AB16:AD16"/>
    <mergeCell ref="AB17:AD17"/>
    <mergeCell ref="AB18:AD18"/>
    <mergeCell ref="AB19:AD19"/>
    <mergeCell ref="AB20:AD20"/>
    <mergeCell ref="AB11:AD11"/>
    <mergeCell ref="AB12:AD12"/>
    <mergeCell ref="AB13:AD13"/>
    <mergeCell ref="AB24:AD24"/>
    <mergeCell ref="AB7:AD7"/>
    <mergeCell ref="AB8:AD8"/>
    <mergeCell ref="AB9:AD9"/>
    <mergeCell ref="AB10:AD10"/>
    <mergeCell ref="AB72:AD72"/>
    <mergeCell ref="AB73:AD73"/>
    <mergeCell ref="AB74:AD74"/>
    <mergeCell ref="AB75:AD75"/>
    <mergeCell ref="AB25:AD25"/>
    <mergeCell ref="AB49:AD49"/>
    <mergeCell ref="AB50:AD50"/>
    <mergeCell ref="AB51:AD51"/>
    <mergeCell ref="AB52:AD52"/>
    <mergeCell ref="AB53:AD53"/>
    <mergeCell ref="AB36:AD36"/>
    <mergeCell ref="AB37:AD37"/>
    <mergeCell ref="AB14:AD14"/>
    <mergeCell ref="AB15:AD15"/>
    <mergeCell ref="AB76:AD76"/>
    <mergeCell ref="AB54:AD54"/>
    <mergeCell ref="AB55:AD55"/>
    <mergeCell ref="AB56:AD56"/>
    <mergeCell ref="AB57:AD57"/>
    <mergeCell ref="AB61:AD61"/>
    <mergeCell ref="AB62:AD62"/>
    <mergeCell ref="AB63:AD63"/>
    <mergeCell ref="AB64:AD64"/>
    <mergeCell ref="AB65:AD65"/>
    <mergeCell ref="AB66:AD66"/>
    <mergeCell ref="AB67:AD67"/>
    <mergeCell ref="AB68:AD68"/>
    <mergeCell ref="AB69:AD69"/>
    <mergeCell ref="AB70:AD70"/>
    <mergeCell ref="AB71:AD71"/>
    <mergeCell ref="AB86:AD86"/>
    <mergeCell ref="AB87:AD87"/>
    <mergeCell ref="AB88:AD88"/>
    <mergeCell ref="AB89:AD89"/>
    <mergeCell ref="AB90:AD90"/>
    <mergeCell ref="AB77:AD77"/>
    <mergeCell ref="AB78:AD78"/>
    <mergeCell ref="AB79:AD79"/>
    <mergeCell ref="AB84:AD84"/>
    <mergeCell ref="AB85:AD85"/>
    <mergeCell ref="AB140:AD140"/>
    <mergeCell ref="AB141:AD141"/>
    <mergeCell ref="AB96:AD96"/>
    <mergeCell ref="AB97:AD97"/>
    <mergeCell ref="AB98:AD98"/>
    <mergeCell ref="AB99:AD99"/>
    <mergeCell ref="AB100:AD100"/>
    <mergeCell ref="AB91:AD91"/>
    <mergeCell ref="AB92:AD92"/>
    <mergeCell ref="AB93:AD93"/>
    <mergeCell ref="AB94:AD94"/>
    <mergeCell ref="AB95:AD95"/>
    <mergeCell ref="AB127:AD127"/>
    <mergeCell ref="AB128:AD128"/>
    <mergeCell ref="AB129:AD129"/>
    <mergeCell ref="AB130:AD130"/>
    <mergeCell ref="AB131:AD131"/>
    <mergeCell ref="AB132:AD132"/>
    <mergeCell ref="AB137:AD137"/>
    <mergeCell ref="AB138:AD138"/>
    <mergeCell ref="AB139:AD139"/>
    <mergeCell ref="B149:E149"/>
    <mergeCell ref="B150:E150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461F-4B4C-485A-B4E6-DA1FAFB7A9E9}">
  <dimension ref="A1:D146"/>
  <sheetViews>
    <sheetView zoomScaleNormal="100" workbookViewId="0">
      <selection activeCell="G6" sqref="G6"/>
    </sheetView>
  </sheetViews>
  <sheetFormatPr defaultRowHeight="12.75" x14ac:dyDescent="0.2"/>
  <cols>
    <col min="1" max="1" width="4.7109375" style="15" bestFit="1" customWidth="1"/>
    <col min="2" max="2" width="41.140625" style="15" customWidth="1"/>
    <col min="3" max="4" width="10.28515625" style="15" customWidth="1"/>
    <col min="5" max="16384" width="9.140625" style="15"/>
  </cols>
  <sheetData>
    <row r="1" spans="1:4" ht="44.25" customHeight="1" x14ac:dyDescent="0.2">
      <c r="A1" s="46" t="s">
        <v>45</v>
      </c>
      <c r="B1" s="46"/>
      <c r="C1" s="46"/>
      <c r="D1" s="46"/>
    </row>
    <row r="2" spans="1:4" ht="18" customHeight="1" x14ac:dyDescent="0.2">
      <c r="A2" s="47" t="s">
        <v>18</v>
      </c>
      <c r="B2" s="47"/>
      <c r="C2" s="47"/>
      <c r="D2" s="47"/>
    </row>
    <row r="3" spans="1:4" ht="26.25" customHeight="1" x14ac:dyDescent="0.2">
      <c r="A3" s="52" t="s">
        <v>0</v>
      </c>
      <c r="B3" s="52" t="s">
        <v>1</v>
      </c>
      <c r="C3" s="52" t="s">
        <v>2</v>
      </c>
      <c r="D3" s="53" t="s">
        <v>3</v>
      </c>
    </row>
    <row r="4" spans="1:4" x14ac:dyDescent="0.2">
      <c r="A4" s="52"/>
      <c r="B4" s="52"/>
      <c r="C4" s="52"/>
      <c r="D4" s="53"/>
    </row>
    <row r="5" spans="1:4" x14ac:dyDescent="0.2">
      <c r="A5" s="52"/>
      <c r="B5" s="52"/>
      <c r="C5" s="52"/>
      <c r="D5" s="53"/>
    </row>
    <row r="6" spans="1:4" ht="42.75" customHeight="1" x14ac:dyDescent="0.2">
      <c r="A6" s="49" t="s">
        <v>50</v>
      </c>
      <c r="B6" s="49"/>
      <c r="C6" s="49"/>
      <c r="D6" s="49"/>
    </row>
    <row r="7" spans="1:4" ht="90" x14ac:dyDescent="0.2">
      <c r="A7" s="1">
        <v>6</v>
      </c>
      <c r="B7" s="3" t="s">
        <v>47</v>
      </c>
      <c r="C7" s="1" t="s">
        <v>22</v>
      </c>
      <c r="D7" s="1">
        <v>45425</v>
      </c>
    </row>
    <row r="8" spans="1:4" ht="90" x14ac:dyDescent="0.2">
      <c r="A8" s="1">
        <v>14</v>
      </c>
      <c r="B8" s="3" t="s">
        <v>48</v>
      </c>
      <c r="C8" s="1" t="s">
        <v>22</v>
      </c>
      <c r="D8" s="1">
        <v>2125</v>
      </c>
    </row>
    <row r="9" spans="1:4" ht="75" x14ac:dyDescent="0.2">
      <c r="A9" s="1">
        <v>29</v>
      </c>
      <c r="B9" s="3" t="s">
        <v>49</v>
      </c>
      <c r="C9" s="1" t="s">
        <v>22</v>
      </c>
      <c r="D9" s="1">
        <v>5096</v>
      </c>
    </row>
    <row r="10" spans="1:4" ht="60" x14ac:dyDescent="0.2">
      <c r="A10" s="1">
        <v>33</v>
      </c>
      <c r="B10" s="3" t="s">
        <v>51</v>
      </c>
      <c r="C10" s="1" t="s">
        <v>22</v>
      </c>
      <c r="D10" s="1">
        <v>16593</v>
      </c>
    </row>
    <row r="11" spans="1:4" ht="75" x14ac:dyDescent="0.2">
      <c r="A11" s="1">
        <v>44</v>
      </c>
      <c r="B11" s="3" t="s">
        <v>52</v>
      </c>
      <c r="C11" s="1" t="s">
        <v>22</v>
      </c>
      <c r="D11" s="1">
        <v>10350</v>
      </c>
    </row>
    <row r="12" spans="1:4" ht="60" x14ac:dyDescent="0.2">
      <c r="A12" s="1">
        <v>59</v>
      </c>
      <c r="B12" s="3" t="s">
        <v>53</v>
      </c>
      <c r="C12" s="1" t="s">
        <v>22</v>
      </c>
      <c r="D12" s="1">
        <v>21975</v>
      </c>
    </row>
    <row r="13" spans="1:4" ht="45" x14ac:dyDescent="0.2">
      <c r="A13" s="1">
        <v>67</v>
      </c>
      <c r="B13" s="3" t="s">
        <v>54</v>
      </c>
      <c r="C13" s="1" t="s">
        <v>22</v>
      </c>
      <c r="D13" s="1">
        <v>117250</v>
      </c>
    </row>
    <row r="14" spans="1:4" ht="45" x14ac:dyDescent="0.2">
      <c r="A14" s="1">
        <v>71</v>
      </c>
      <c r="B14" s="3" t="s">
        <v>55</v>
      </c>
      <c r="C14" s="1" t="s">
        <v>22</v>
      </c>
      <c r="D14" s="1">
        <v>173800</v>
      </c>
    </row>
    <row r="15" spans="1:4" ht="75" x14ac:dyDescent="0.2">
      <c r="A15" s="1">
        <v>75</v>
      </c>
      <c r="B15" s="3" t="s">
        <v>56</v>
      </c>
      <c r="C15" s="1" t="s">
        <v>22</v>
      </c>
      <c r="D15" s="1">
        <v>160925</v>
      </c>
    </row>
    <row r="16" spans="1:4" ht="75" x14ac:dyDescent="0.2">
      <c r="A16" s="1">
        <v>80</v>
      </c>
      <c r="B16" s="3" t="s">
        <v>57</v>
      </c>
      <c r="C16" s="1" t="s">
        <v>22</v>
      </c>
      <c r="D16" s="1">
        <v>129075</v>
      </c>
    </row>
    <row r="17" spans="1:4" ht="30" x14ac:dyDescent="0.2">
      <c r="A17" s="1">
        <v>88</v>
      </c>
      <c r="B17" s="3" t="s">
        <v>58</v>
      </c>
      <c r="C17" s="1" t="s">
        <v>22</v>
      </c>
      <c r="D17" s="1">
        <v>345550</v>
      </c>
    </row>
    <row r="18" spans="1:4" ht="45" x14ac:dyDescent="0.2">
      <c r="A18" s="1">
        <v>90</v>
      </c>
      <c r="B18" s="3" t="s">
        <v>59</v>
      </c>
      <c r="C18" s="1" t="s">
        <v>22</v>
      </c>
      <c r="D18" s="1">
        <v>203475</v>
      </c>
    </row>
    <row r="19" spans="1:4" ht="30" x14ac:dyDescent="0.2">
      <c r="A19" s="1">
        <v>97</v>
      </c>
      <c r="B19" s="3" t="s">
        <v>60</v>
      </c>
      <c r="C19" s="1" t="s">
        <v>22</v>
      </c>
      <c r="D19" s="1">
        <v>69075</v>
      </c>
    </row>
    <row r="20" spans="1:4" ht="30" x14ac:dyDescent="0.2">
      <c r="A20" s="1">
        <v>100</v>
      </c>
      <c r="B20" s="3" t="s">
        <v>61</v>
      </c>
      <c r="C20" s="1" t="s">
        <v>22</v>
      </c>
      <c r="D20" s="1">
        <v>72950</v>
      </c>
    </row>
    <row r="21" spans="1:4" ht="45" x14ac:dyDescent="0.2">
      <c r="A21" s="1">
        <v>112</v>
      </c>
      <c r="B21" s="3" t="s">
        <v>62</v>
      </c>
      <c r="C21" s="1" t="s">
        <v>22</v>
      </c>
      <c r="D21" s="1">
        <v>418700</v>
      </c>
    </row>
    <row r="22" spans="1:4" ht="45" x14ac:dyDescent="0.2">
      <c r="A22" s="1">
        <v>113</v>
      </c>
      <c r="B22" s="3" t="s">
        <v>63</v>
      </c>
      <c r="C22" s="1" t="s">
        <v>22</v>
      </c>
      <c r="D22" s="1">
        <v>648250</v>
      </c>
    </row>
    <row r="23" spans="1:4" ht="60" x14ac:dyDescent="0.2">
      <c r="A23" s="1">
        <v>121</v>
      </c>
      <c r="B23" s="3" t="s">
        <v>64</v>
      </c>
      <c r="C23" s="1" t="s">
        <v>22</v>
      </c>
      <c r="D23" s="1">
        <v>126075</v>
      </c>
    </row>
    <row r="24" spans="1:4" ht="60" x14ac:dyDescent="0.2">
      <c r="A24" s="1">
        <v>127</v>
      </c>
      <c r="B24" s="3" t="s">
        <v>65</v>
      </c>
      <c r="C24" s="1" t="s">
        <v>22</v>
      </c>
      <c r="D24" s="1">
        <v>261225</v>
      </c>
    </row>
    <row r="25" spans="1:4" ht="105" x14ac:dyDescent="0.2">
      <c r="A25" s="1">
        <v>140</v>
      </c>
      <c r="B25" s="3" t="s">
        <v>66</v>
      </c>
      <c r="C25" s="1" t="s">
        <v>22</v>
      </c>
      <c r="D25" s="1">
        <v>1760</v>
      </c>
    </row>
    <row r="26" spans="1:4" ht="90" x14ac:dyDescent="0.2">
      <c r="A26" s="1">
        <v>145</v>
      </c>
      <c r="B26" s="3" t="s">
        <v>67</v>
      </c>
      <c r="C26" s="1" t="s">
        <v>22</v>
      </c>
      <c r="D26" s="1">
        <v>45600</v>
      </c>
    </row>
    <row r="27" spans="1:4" ht="90" x14ac:dyDescent="0.2">
      <c r="A27" s="1">
        <v>147</v>
      </c>
      <c r="B27" s="3" t="s">
        <v>68</v>
      </c>
      <c r="C27" s="1" t="s">
        <v>22</v>
      </c>
      <c r="D27" s="1">
        <v>10860</v>
      </c>
    </row>
    <row r="28" spans="1:4" ht="15" x14ac:dyDescent="0.2">
      <c r="A28" s="1">
        <v>159</v>
      </c>
      <c r="B28" s="3" t="s">
        <v>69</v>
      </c>
      <c r="C28" s="1" t="s">
        <v>22</v>
      </c>
      <c r="D28" s="1">
        <v>18845</v>
      </c>
    </row>
    <row r="29" spans="1:4" ht="15" x14ac:dyDescent="0.2">
      <c r="A29" s="1">
        <v>165</v>
      </c>
      <c r="B29" s="3" t="s">
        <v>70</v>
      </c>
      <c r="C29" s="1" t="s">
        <v>22</v>
      </c>
      <c r="D29" s="1">
        <v>170445</v>
      </c>
    </row>
    <row r="30" spans="1:4" ht="90" x14ac:dyDescent="0.2">
      <c r="A30" s="1">
        <v>171</v>
      </c>
      <c r="B30" s="3" t="s">
        <v>71</v>
      </c>
      <c r="C30" s="1" t="s">
        <v>22</v>
      </c>
      <c r="D30" s="1">
        <v>93900</v>
      </c>
    </row>
    <row r="31" spans="1:4" ht="90" x14ac:dyDescent="0.2">
      <c r="A31" s="1">
        <v>178</v>
      </c>
      <c r="B31" s="3" t="s">
        <v>72</v>
      </c>
      <c r="C31" s="1" t="s">
        <v>22</v>
      </c>
      <c r="D31" s="1">
        <v>21725</v>
      </c>
    </row>
    <row r="32" spans="1:4" ht="45" x14ac:dyDescent="0.2">
      <c r="A32" s="1">
        <v>180</v>
      </c>
      <c r="B32" s="3" t="s">
        <v>73</v>
      </c>
      <c r="C32" s="1" t="s">
        <v>22</v>
      </c>
      <c r="D32" s="1">
        <v>19405</v>
      </c>
    </row>
    <row r="33" spans="1:4" ht="15" x14ac:dyDescent="0.2">
      <c r="A33" s="1">
        <v>185</v>
      </c>
      <c r="B33" s="3" t="s">
        <v>74</v>
      </c>
      <c r="C33" s="1" t="s">
        <v>22</v>
      </c>
      <c r="D33" s="1">
        <v>112025</v>
      </c>
    </row>
    <row r="34" spans="1:4" ht="75" x14ac:dyDescent="0.2">
      <c r="A34" s="1">
        <v>200</v>
      </c>
      <c r="B34" s="3" t="s">
        <v>75</v>
      </c>
      <c r="C34" s="1" t="s">
        <v>22</v>
      </c>
      <c r="D34" s="1">
        <v>16275</v>
      </c>
    </row>
    <row r="35" spans="1:4" ht="75" x14ac:dyDescent="0.2">
      <c r="A35" s="1">
        <v>204</v>
      </c>
      <c r="B35" s="3" t="s">
        <v>76</v>
      </c>
      <c r="C35" s="1" t="s">
        <v>22</v>
      </c>
      <c r="D35" s="1">
        <v>15700</v>
      </c>
    </row>
    <row r="36" spans="1:4" ht="60" x14ac:dyDescent="0.2">
      <c r="A36" s="1">
        <v>213</v>
      </c>
      <c r="B36" s="3" t="s">
        <v>77</v>
      </c>
      <c r="C36" s="1" t="s">
        <v>22</v>
      </c>
      <c r="D36" s="1">
        <v>25000</v>
      </c>
    </row>
    <row r="37" spans="1:4" ht="45" x14ac:dyDescent="0.2">
      <c r="A37" s="1">
        <v>223</v>
      </c>
      <c r="B37" s="3" t="s">
        <v>78</v>
      </c>
      <c r="C37" s="1" t="s">
        <v>22</v>
      </c>
      <c r="D37" s="1">
        <v>30000</v>
      </c>
    </row>
    <row r="38" spans="1:4" ht="15" x14ac:dyDescent="0.2">
      <c r="A38" s="48" t="s">
        <v>34</v>
      </c>
      <c r="B38" s="48"/>
      <c r="C38" s="48"/>
      <c r="D38" s="48"/>
    </row>
    <row r="39" spans="1:4" ht="15" x14ac:dyDescent="0.25">
      <c r="A39"/>
      <c r="B39"/>
      <c r="C39"/>
      <c r="D39"/>
    </row>
    <row r="40" spans="1:4" ht="29.25" customHeight="1" x14ac:dyDescent="0.2">
      <c r="A40" s="49" t="s">
        <v>79</v>
      </c>
      <c r="B40" s="51"/>
      <c r="C40" s="51"/>
      <c r="D40" s="51"/>
    </row>
    <row r="41" spans="1:4" ht="30" x14ac:dyDescent="0.2">
      <c r="A41" s="1">
        <v>191</v>
      </c>
      <c r="B41" s="3" t="s">
        <v>80</v>
      </c>
      <c r="C41" s="1" t="s">
        <v>22</v>
      </c>
      <c r="D41" s="1">
        <v>6800</v>
      </c>
    </row>
    <row r="42" spans="1:4" ht="15" x14ac:dyDescent="0.2">
      <c r="A42" s="48" t="s">
        <v>37</v>
      </c>
      <c r="B42" s="48"/>
      <c r="C42" s="48"/>
      <c r="D42" s="48"/>
    </row>
    <row r="43" spans="1:4" ht="15" x14ac:dyDescent="0.25">
      <c r="A43"/>
      <c r="B43"/>
      <c r="C43"/>
      <c r="D43"/>
    </row>
    <row r="44" spans="1:4" ht="29.25" customHeight="1" x14ac:dyDescent="0.2">
      <c r="A44" s="49" t="s">
        <v>81</v>
      </c>
      <c r="B44" s="49"/>
      <c r="C44" s="49"/>
      <c r="D44" s="49"/>
    </row>
    <row r="45" spans="1:4" ht="90" x14ac:dyDescent="0.2">
      <c r="A45" s="1">
        <v>229</v>
      </c>
      <c r="B45" s="3" t="s">
        <v>82</v>
      </c>
      <c r="C45" s="1" t="s">
        <v>22</v>
      </c>
      <c r="D45" s="1">
        <v>50000</v>
      </c>
    </row>
    <row r="46" spans="1:4" ht="15" x14ac:dyDescent="0.2">
      <c r="A46" s="48" t="s">
        <v>36</v>
      </c>
      <c r="B46" s="48"/>
      <c r="C46" s="48"/>
      <c r="D46" s="48"/>
    </row>
    <row r="47" spans="1:4" ht="15" x14ac:dyDescent="0.25">
      <c r="A47"/>
      <c r="B47"/>
      <c r="C47"/>
      <c r="D47"/>
    </row>
    <row r="48" spans="1:4" ht="35.25" customHeight="1" x14ac:dyDescent="0.2">
      <c r="A48" s="49" t="s">
        <v>83</v>
      </c>
      <c r="B48" s="51"/>
      <c r="C48" s="51"/>
      <c r="D48" s="51"/>
    </row>
    <row r="49" spans="1:4" ht="60" x14ac:dyDescent="0.2">
      <c r="A49" s="1">
        <v>120</v>
      </c>
      <c r="B49" s="3" t="s">
        <v>84</v>
      </c>
      <c r="C49" s="1" t="s">
        <v>22</v>
      </c>
      <c r="D49" s="1">
        <v>265575</v>
      </c>
    </row>
    <row r="50" spans="1:4" ht="90" x14ac:dyDescent="0.2">
      <c r="A50" s="1">
        <v>138</v>
      </c>
      <c r="B50" s="3" t="s">
        <v>85</v>
      </c>
      <c r="C50" s="1" t="s">
        <v>22</v>
      </c>
      <c r="D50" s="1">
        <v>2560</v>
      </c>
    </row>
    <row r="51" spans="1:4" ht="45" x14ac:dyDescent="0.2">
      <c r="A51" s="1">
        <v>153</v>
      </c>
      <c r="B51" s="3" t="s">
        <v>86</v>
      </c>
      <c r="C51" s="1" t="s">
        <v>22</v>
      </c>
      <c r="D51" s="1">
        <v>45750</v>
      </c>
    </row>
    <row r="52" spans="1:4" ht="60" x14ac:dyDescent="0.2">
      <c r="A52" s="1">
        <v>158</v>
      </c>
      <c r="B52" s="3" t="s">
        <v>87</v>
      </c>
      <c r="C52" s="1" t="s">
        <v>22</v>
      </c>
      <c r="D52" s="1">
        <v>56430</v>
      </c>
    </row>
    <row r="53" spans="1:4" ht="90" x14ac:dyDescent="0.2">
      <c r="A53" s="1">
        <v>177</v>
      </c>
      <c r="B53" s="3" t="s">
        <v>88</v>
      </c>
      <c r="C53" s="1" t="s">
        <v>22</v>
      </c>
      <c r="D53" s="1">
        <v>21925</v>
      </c>
    </row>
    <row r="54" spans="1:4" ht="30" x14ac:dyDescent="0.2">
      <c r="A54" s="1">
        <v>188</v>
      </c>
      <c r="B54" s="3" t="s">
        <v>89</v>
      </c>
      <c r="C54" s="1" t="s">
        <v>22</v>
      </c>
      <c r="D54" s="1">
        <v>44725</v>
      </c>
    </row>
    <row r="55" spans="1:4" ht="30" x14ac:dyDescent="0.2">
      <c r="A55" s="1">
        <v>195</v>
      </c>
      <c r="B55" s="3" t="s">
        <v>90</v>
      </c>
      <c r="C55" s="1" t="s">
        <v>22</v>
      </c>
      <c r="D55" s="1">
        <v>3465</v>
      </c>
    </row>
    <row r="56" spans="1:4" ht="120" x14ac:dyDescent="0.2">
      <c r="A56" s="1">
        <v>212</v>
      </c>
      <c r="B56" s="3" t="s">
        <v>91</v>
      </c>
      <c r="C56" s="1" t="s">
        <v>22</v>
      </c>
      <c r="D56" s="1">
        <v>65160</v>
      </c>
    </row>
    <row r="57" spans="1:4" ht="45" x14ac:dyDescent="0.2">
      <c r="A57" s="1">
        <v>222</v>
      </c>
      <c r="B57" s="3" t="s">
        <v>92</v>
      </c>
      <c r="C57" s="1" t="s">
        <v>22</v>
      </c>
      <c r="D57" s="1">
        <v>30000</v>
      </c>
    </row>
    <row r="58" spans="1:4" ht="15" x14ac:dyDescent="0.2">
      <c r="A58" s="74" t="s">
        <v>35</v>
      </c>
      <c r="B58" s="75"/>
      <c r="C58" s="75"/>
      <c r="D58" s="75"/>
    </row>
    <row r="59" spans="1:4" ht="15" x14ac:dyDescent="0.25">
      <c r="A59"/>
      <c r="B59"/>
      <c r="C59"/>
      <c r="D59"/>
    </row>
    <row r="60" spans="1:4" ht="30.75" customHeight="1" x14ac:dyDescent="0.2">
      <c r="A60" s="49" t="s">
        <v>93</v>
      </c>
      <c r="B60" s="51"/>
      <c r="C60" s="51"/>
      <c r="D60" s="51"/>
    </row>
    <row r="61" spans="1:4" ht="75" x14ac:dyDescent="0.2">
      <c r="A61" s="1">
        <v>9</v>
      </c>
      <c r="B61" s="4" t="s">
        <v>94</v>
      </c>
      <c r="C61" s="1" t="s">
        <v>22</v>
      </c>
      <c r="D61" s="1">
        <v>5970</v>
      </c>
    </row>
    <row r="62" spans="1:4" ht="75" x14ac:dyDescent="0.2">
      <c r="A62" s="1">
        <v>18</v>
      </c>
      <c r="B62" s="3" t="s">
        <v>95</v>
      </c>
      <c r="C62" s="1" t="s">
        <v>22</v>
      </c>
      <c r="D62" s="1">
        <v>36185</v>
      </c>
    </row>
    <row r="63" spans="1:4" ht="15" x14ac:dyDescent="0.2">
      <c r="A63" s="1">
        <v>25</v>
      </c>
      <c r="B63" s="3" t="s">
        <v>96</v>
      </c>
      <c r="C63" s="1" t="s">
        <v>22</v>
      </c>
      <c r="D63" s="1">
        <v>22208</v>
      </c>
    </row>
    <row r="64" spans="1:4" ht="75" x14ac:dyDescent="0.2">
      <c r="A64" s="1">
        <v>42</v>
      </c>
      <c r="B64" s="3" t="s">
        <v>97</v>
      </c>
      <c r="C64" s="1" t="s">
        <v>22</v>
      </c>
      <c r="D64" s="1">
        <v>15410</v>
      </c>
    </row>
    <row r="65" spans="1:4" ht="45" x14ac:dyDescent="0.2">
      <c r="A65" s="1">
        <v>73</v>
      </c>
      <c r="B65" s="3" t="s">
        <v>98</v>
      </c>
      <c r="C65" s="1" t="s">
        <v>22</v>
      </c>
      <c r="D65" s="1">
        <v>168925</v>
      </c>
    </row>
    <row r="66" spans="1:4" ht="60" x14ac:dyDescent="0.2">
      <c r="A66" s="1">
        <v>91</v>
      </c>
      <c r="B66" s="4" t="s">
        <v>99</v>
      </c>
      <c r="C66" s="1" t="s">
        <v>22</v>
      </c>
      <c r="D66" s="1">
        <v>29352</v>
      </c>
    </row>
    <row r="67" spans="1:4" ht="30" x14ac:dyDescent="0.2">
      <c r="A67" s="1">
        <v>98</v>
      </c>
      <c r="B67" s="4" t="s">
        <v>100</v>
      </c>
      <c r="C67" s="1" t="s">
        <v>22</v>
      </c>
      <c r="D67" s="1">
        <v>99300</v>
      </c>
    </row>
    <row r="68" spans="1:4" ht="30" x14ac:dyDescent="0.2">
      <c r="A68" s="1">
        <v>103</v>
      </c>
      <c r="B68" s="3" t="s">
        <v>101</v>
      </c>
      <c r="C68" s="1" t="s">
        <v>22</v>
      </c>
      <c r="D68" s="1">
        <v>75788</v>
      </c>
    </row>
    <row r="69" spans="1:4" ht="45" x14ac:dyDescent="0.2">
      <c r="A69" s="1">
        <v>115</v>
      </c>
      <c r="B69" s="4" t="s">
        <v>102</v>
      </c>
      <c r="C69" s="1" t="s">
        <v>22</v>
      </c>
      <c r="D69" s="1">
        <v>678700</v>
      </c>
    </row>
    <row r="70" spans="1:4" ht="45" x14ac:dyDescent="0.2">
      <c r="A70" s="1">
        <v>128</v>
      </c>
      <c r="B70" s="4" t="s">
        <v>103</v>
      </c>
      <c r="C70" s="1" t="s">
        <v>22</v>
      </c>
      <c r="D70" s="1">
        <v>276675</v>
      </c>
    </row>
    <row r="71" spans="1:4" ht="105" x14ac:dyDescent="0.2">
      <c r="A71" s="1">
        <v>142</v>
      </c>
      <c r="B71" s="4" t="s">
        <v>104</v>
      </c>
      <c r="C71" s="1" t="s">
        <v>22</v>
      </c>
      <c r="D71" s="1">
        <v>72160</v>
      </c>
    </row>
    <row r="72" spans="1:4" ht="60" x14ac:dyDescent="0.2">
      <c r="A72" s="1">
        <v>155</v>
      </c>
      <c r="B72" s="4" t="s">
        <v>105</v>
      </c>
      <c r="C72" s="1" t="s">
        <v>22</v>
      </c>
      <c r="D72" s="1">
        <v>88705</v>
      </c>
    </row>
    <row r="73" spans="1:4" ht="15" x14ac:dyDescent="0.2">
      <c r="A73" s="1">
        <v>163</v>
      </c>
      <c r="B73" s="4" t="s">
        <v>106</v>
      </c>
      <c r="C73" s="1" t="s">
        <v>22</v>
      </c>
      <c r="D73" s="1">
        <v>17160</v>
      </c>
    </row>
    <row r="74" spans="1:4" ht="90" x14ac:dyDescent="0.2">
      <c r="A74" s="1">
        <v>174</v>
      </c>
      <c r="B74" s="4" t="s">
        <v>107</v>
      </c>
      <c r="C74" s="1" t="s">
        <v>22</v>
      </c>
      <c r="D74" s="1">
        <v>86675</v>
      </c>
    </row>
    <row r="75" spans="1:4" ht="30" x14ac:dyDescent="0.2">
      <c r="A75" s="1">
        <v>190</v>
      </c>
      <c r="B75" s="4" t="s">
        <v>108</v>
      </c>
      <c r="C75" s="1" t="s">
        <v>22</v>
      </c>
      <c r="D75" s="1">
        <v>7815</v>
      </c>
    </row>
    <row r="76" spans="1:4" ht="60" x14ac:dyDescent="0.2">
      <c r="A76" s="1">
        <v>197</v>
      </c>
      <c r="B76" s="4" t="s">
        <v>109</v>
      </c>
      <c r="C76" s="1" t="s">
        <v>22</v>
      </c>
      <c r="D76" s="1">
        <v>1629</v>
      </c>
    </row>
    <row r="77" spans="1:4" ht="32.25" customHeight="1" x14ac:dyDescent="0.2">
      <c r="A77" s="1">
        <v>207</v>
      </c>
      <c r="B77" s="4" t="s">
        <v>110</v>
      </c>
      <c r="C77" s="1" t="s">
        <v>22</v>
      </c>
      <c r="D77" s="1">
        <v>1590</v>
      </c>
    </row>
    <row r="78" spans="1:4" ht="30" x14ac:dyDescent="0.2">
      <c r="A78" s="1">
        <v>227</v>
      </c>
      <c r="B78" s="4" t="s">
        <v>111</v>
      </c>
      <c r="C78" s="1" t="s">
        <v>22</v>
      </c>
      <c r="D78" s="1">
        <v>1500</v>
      </c>
    </row>
    <row r="79" spans="1:4" ht="75" x14ac:dyDescent="0.2">
      <c r="A79" s="1">
        <v>228</v>
      </c>
      <c r="B79" s="4" t="s">
        <v>112</v>
      </c>
      <c r="C79" s="1" t="s">
        <v>22</v>
      </c>
      <c r="D79" s="1">
        <v>50000</v>
      </c>
    </row>
    <row r="80" spans="1:4" ht="15" x14ac:dyDescent="0.25">
      <c r="A80"/>
      <c r="B80"/>
      <c r="C80"/>
      <c r="D80"/>
    </row>
    <row r="81" spans="1:4" ht="12.75" customHeight="1" x14ac:dyDescent="0.2">
      <c r="A81" s="74" t="s">
        <v>38</v>
      </c>
      <c r="B81" s="75"/>
      <c r="C81" s="75"/>
      <c r="D81" s="75"/>
    </row>
    <row r="82" spans="1:4" ht="15" x14ac:dyDescent="0.25">
      <c r="A82"/>
      <c r="B82"/>
      <c r="C82"/>
      <c r="D82"/>
    </row>
    <row r="83" spans="1:4" ht="30.75" customHeight="1" x14ac:dyDescent="0.2">
      <c r="A83" s="49" t="s">
        <v>113</v>
      </c>
      <c r="B83" s="51"/>
      <c r="C83" s="51"/>
      <c r="D83" s="51"/>
    </row>
    <row r="84" spans="1:4" ht="135" x14ac:dyDescent="0.2">
      <c r="A84" s="1">
        <v>7</v>
      </c>
      <c r="B84" s="3" t="s">
        <v>114</v>
      </c>
      <c r="C84" s="1" t="s">
        <v>22</v>
      </c>
      <c r="D84" s="1">
        <v>24375</v>
      </c>
    </row>
    <row r="85" spans="1:4" ht="90" x14ac:dyDescent="0.2">
      <c r="A85" s="1">
        <v>11</v>
      </c>
      <c r="B85" s="4" t="s">
        <v>115</v>
      </c>
      <c r="C85" s="1" t="s">
        <v>22</v>
      </c>
      <c r="D85" s="1">
        <v>1875</v>
      </c>
    </row>
    <row r="86" spans="1:4" ht="75" x14ac:dyDescent="0.2">
      <c r="A86" s="1">
        <v>24</v>
      </c>
      <c r="B86" s="4" t="s">
        <v>116</v>
      </c>
      <c r="C86" s="1" t="s">
        <v>22</v>
      </c>
      <c r="D86" s="1">
        <v>4425</v>
      </c>
    </row>
    <row r="87" spans="1:4" ht="30" x14ac:dyDescent="0.2">
      <c r="A87" s="1">
        <v>31</v>
      </c>
      <c r="B87" s="4" t="s">
        <v>117</v>
      </c>
      <c r="C87" s="1" t="s">
        <v>22</v>
      </c>
      <c r="D87" s="1">
        <v>8366</v>
      </c>
    </row>
    <row r="88" spans="1:4" ht="75" x14ac:dyDescent="0.2">
      <c r="A88" s="1">
        <v>38</v>
      </c>
      <c r="B88" s="3" t="s">
        <v>118</v>
      </c>
      <c r="C88" s="1" t="s">
        <v>22</v>
      </c>
      <c r="D88" s="1">
        <v>9615</v>
      </c>
    </row>
    <row r="89" spans="1:4" ht="90" x14ac:dyDescent="0.2">
      <c r="A89" s="1">
        <v>46</v>
      </c>
      <c r="B89" s="4" t="s">
        <v>119</v>
      </c>
      <c r="C89" s="1" t="s">
        <v>22</v>
      </c>
      <c r="D89" s="1">
        <v>2585</v>
      </c>
    </row>
    <row r="90" spans="1:4" ht="30" x14ac:dyDescent="0.2">
      <c r="A90" s="1">
        <v>49</v>
      </c>
      <c r="B90" s="4" t="s">
        <v>120</v>
      </c>
      <c r="C90" s="1" t="s">
        <v>22</v>
      </c>
      <c r="D90" s="1">
        <v>84098</v>
      </c>
    </row>
    <row r="91" spans="1:4" ht="45" x14ac:dyDescent="0.2">
      <c r="A91" s="1">
        <v>55</v>
      </c>
      <c r="B91" s="4" t="s">
        <v>121</v>
      </c>
      <c r="C91" s="1" t="s">
        <v>22</v>
      </c>
      <c r="D91" s="1">
        <v>19540</v>
      </c>
    </row>
    <row r="92" spans="1:4" ht="45" x14ac:dyDescent="0.2">
      <c r="A92" s="1">
        <v>65</v>
      </c>
      <c r="B92" s="4" t="s">
        <v>122</v>
      </c>
      <c r="C92" s="1" t="s">
        <v>22</v>
      </c>
      <c r="D92" s="1">
        <v>81450</v>
      </c>
    </row>
    <row r="93" spans="1:4" ht="30" x14ac:dyDescent="0.2">
      <c r="A93" s="1">
        <v>89</v>
      </c>
      <c r="B93" s="4" t="s">
        <v>123</v>
      </c>
      <c r="C93" s="1" t="s">
        <v>22</v>
      </c>
      <c r="D93" s="1">
        <v>213250</v>
      </c>
    </row>
    <row r="94" spans="1:4" ht="45" x14ac:dyDescent="0.2">
      <c r="A94" s="1">
        <v>102</v>
      </c>
      <c r="B94" s="3" t="s">
        <v>124</v>
      </c>
      <c r="C94" s="1" t="s">
        <v>22</v>
      </c>
      <c r="D94" s="1">
        <v>40775</v>
      </c>
    </row>
    <row r="95" spans="1:4" ht="45" x14ac:dyDescent="0.2">
      <c r="A95" s="1">
        <v>119</v>
      </c>
      <c r="B95" s="4" t="s">
        <v>125</v>
      </c>
      <c r="C95" s="1" t="s">
        <v>22</v>
      </c>
      <c r="D95" s="1">
        <v>152325</v>
      </c>
    </row>
    <row r="96" spans="1:4" ht="90" x14ac:dyDescent="0.2">
      <c r="A96" s="1">
        <v>141</v>
      </c>
      <c r="B96" s="4" t="s">
        <v>126</v>
      </c>
      <c r="C96" s="1" t="s">
        <v>22</v>
      </c>
      <c r="D96" s="1">
        <v>21860</v>
      </c>
    </row>
    <row r="97" spans="1:4" ht="90" x14ac:dyDescent="0.2">
      <c r="A97" s="1">
        <v>144</v>
      </c>
      <c r="B97" s="4" t="s">
        <v>127</v>
      </c>
      <c r="C97" s="1" t="s">
        <v>22</v>
      </c>
      <c r="D97" s="1">
        <v>1950</v>
      </c>
    </row>
    <row r="98" spans="1:4" ht="60" x14ac:dyDescent="0.2">
      <c r="A98" s="1">
        <v>157</v>
      </c>
      <c r="B98" s="4" t="s">
        <v>128</v>
      </c>
      <c r="C98" s="1" t="s">
        <v>22</v>
      </c>
      <c r="D98" s="1">
        <v>51555</v>
      </c>
    </row>
    <row r="99" spans="1:4" ht="90" x14ac:dyDescent="0.2">
      <c r="A99" s="1">
        <v>172</v>
      </c>
      <c r="B99" s="4" t="s">
        <v>129</v>
      </c>
      <c r="C99" s="1" t="s">
        <v>22</v>
      </c>
      <c r="D99" s="1">
        <v>91525</v>
      </c>
    </row>
    <row r="100" spans="1:4" ht="36.75" customHeight="1" x14ac:dyDescent="0.2">
      <c r="A100" s="1">
        <v>186</v>
      </c>
      <c r="B100" s="4" t="s">
        <v>130</v>
      </c>
      <c r="C100" s="1" t="s">
        <v>22</v>
      </c>
      <c r="D100" s="1">
        <v>46110</v>
      </c>
    </row>
    <row r="101" spans="1:4" ht="75" x14ac:dyDescent="0.2">
      <c r="A101" s="1">
        <v>201</v>
      </c>
      <c r="B101" s="3" t="s">
        <v>131</v>
      </c>
      <c r="C101" s="1" t="s">
        <v>22</v>
      </c>
      <c r="D101" s="1">
        <v>15100</v>
      </c>
    </row>
    <row r="102" spans="1:4" ht="75" x14ac:dyDescent="0.2">
      <c r="A102" s="1">
        <v>202</v>
      </c>
      <c r="B102" s="3" t="s">
        <v>132</v>
      </c>
      <c r="C102" s="1" t="s">
        <v>22</v>
      </c>
      <c r="D102" s="1">
        <v>638</v>
      </c>
    </row>
    <row r="103" spans="1:4" ht="90" x14ac:dyDescent="0.2">
      <c r="A103" s="1">
        <v>206</v>
      </c>
      <c r="B103" s="3" t="s">
        <v>133</v>
      </c>
      <c r="C103" s="1" t="s">
        <v>22</v>
      </c>
      <c r="D103" s="1">
        <v>1300</v>
      </c>
    </row>
    <row r="104" spans="1:4" ht="90" x14ac:dyDescent="0.2">
      <c r="A104" s="1">
        <v>225</v>
      </c>
      <c r="B104" s="3" t="s">
        <v>134</v>
      </c>
      <c r="C104" s="1" t="s">
        <v>22</v>
      </c>
      <c r="D104" s="1">
        <v>50000</v>
      </c>
    </row>
    <row r="105" spans="1:4" ht="15" x14ac:dyDescent="0.25">
      <c r="A105"/>
      <c r="B105"/>
      <c r="C105"/>
      <c r="D105"/>
    </row>
    <row r="106" spans="1:4" ht="15" x14ac:dyDescent="0.2">
      <c r="A106" s="74" t="s">
        <v>41</v>
      </c>
      <c r="B106" s="75"/>
      <c r="C106" s="75"/>
      <c r="D106" s="75"/>
    </row>
    <row r="107" spans="1:4" ht="15" x14ac:dyDescent="0.25">
      <c r="A107"/>
      <c r="B107"/>
      <c r="C107"/>
      <c r="D107"/>
    </row>
    <row r="108" spans="1:4" ht="34.5" customHeight="1" x14ac:dyDescent="0.2">
      <c r="A108" s="49" t="s">
        <v>135</v>
      </c>
      <c r="B108" s="51"/>
      <c r="C108" s="51"/>
      <c r="D108" s="51"/>
    </row>
    <row r="109" spans="1:4" ht="75" x14ac:dyDescent="0.2">
      <c r="A109" s="1">
        <v>36</v>
      </c>
      <c r="B109" s="4" t="s">
        <v>136</v>
      </c>
      <c r="C109" s="1" t="s">
        <v>22</v>
      </c>
      <c r="D109" s="1">
        <v>26300</v>
      </c>
    </row>
    <row r="110" spans="1:4" ht="45" x14ac:dyDescent="0.2">
      <c r="A110" s="1">
        <v>41</v>
      </c>
      <c r="B110" s="4" t="s">
        <v>137</v>
      </c>
      <c r="C110" s="1" t="s">
        <v>22</v>
      </c>
      <c r="D110" s="1">
        <v>15675</v>
      </c>
    </row>
    <row r="111" spans="1:4" ht="35.25" customHeight="1" x14ac:dyDescent="0.2">
      <c r="A111" s="1">
        <v>57</v>
      </c>
      <c r="B111" s="3" t="s">
        <v>138</v>
      </c>
      <c r="C111" s="1" t="s">
        <v>22</v>
      </c>
      <c r="D111" s="1">
        <v>36840</v>
      </c>
    </row>
    <row r="112" spans="1:4" ht="75" x14ac:dyDescent="0.2">
      <c r="A112" s="1">
        <v>81</v>
      </c>
      <c r="B112" s="4" t="s">
        <v>139</v>
      </c>
      <c r="C112" s="1" t="s">
        <v>22</v>
      </c>
      <c r="D112" s="1">
        <v>219075</v>
      </c>
    </row>
    <row r="113" spans="1:4" ht="45" x14ac:dyDescent="0.2">
      <c r="A113" s="1">
        <v>87</v>
      </c>
      <c r="B113" s="4" t="s">
        <v>140</v>
      </c>
      <c r="C113" s="1" t="s">
        <v>22</v>
      </c>
      <c r="D113" s="1">
        <v>393850</v>
      </c>
    </row>
    <row r="114" spans="1:4" ht="45" x14ac:dyDescent="0.2">
      <c r="A114" s="1">
        <v>131</v>
      </c>
      <c r="B114" s="4" t="s">
        <v>141</v>
      </c>
      <c r="C114" s="1" t="s">
        <v>22</v>
      </c>
      <c r="D114" s="1">
        <v>303625</v>
      </c>
    </row>
    <row r="115" spans="1:4" ht="45" x14ac:dyDescent="0.2">
      <c r="A115" s="1">
        <v>132</v>
      </c>
      <c r="B115" s="4" t="s">
        <v>142</v>
      </c>
      <c r="C115" s="1" t="s">
        <v>22</v>
      </c>
      <c r="D115" s="1">
        <v>277075</v>
      </c>
    </row>
    <row r="116" spans="1:4" ht="45" x14ac:dyDescent="0.2">
      <c r="A116" s="1">
        <v>152</v>
      </c>
      <c r="B116" s="4" t="s">
        <v>143</v>
      </c>
      <c r="C116" s="1" t="s">
        <v>22</v>
      </c>
      <c r="D116" s="1">
        <v>45974</v>
      </c>
    </row>
    <row r="117" spans="1:4" ht="90" x14ac:dyDescent="0.2">
      <c r="A117" s="1">
        <v>176</v>
      </c>
      <c r="B117" s="3" t="s">
        <v>144</v>
      </c>
      <c r="C117" s="1" t="s">
        <v>22</v>
      </c>
      <c r="D117" s="1">
        <v>72050</v>
      </c>
    </row>
    <row r="118" spans="1:4" ht="30" x14ac:dyDescent="0.2">
      <c r="A118" s="1">
        <v>196</v>
      </c>
      <c r="B118" s="4" t="s">
        <v>145</v>
      </c>
      <c r="C118" s="1" t="s">
        <v>22</v>
      </c>
      <c r="D118" s="1">
        <v>3245</v>
      </c>
    </row>
    <row r="119" spans="1:4" ht="31.5" customHeight="1" x14ac:dyDescent="0.2">
      <c r="A119" s="1">
        <v>211</v>
      </c>
      <c r="B119" s="4" t="s">
        <v>146</v>
      </c>
      <c r="C119" s="1" t="s">
        <v>22</v>
      </c>
      <c r="D119" s="1">
        <v>60200</v>
      </c>
    </row>
    <row r="120" spans="1:4" ht="120" x14ac:dyDescent="0.2">
      <c r="A120" s="1">
        <v>231</v>
      </c>
      <c r="B120" s="3" t="s">
        <v>147</v>
      </c>
      <c r="C120" s="1" t="s">
        <v>22</v>
      </c>
      <c r="D120" s="1">
        <v>1750</v>
      </c>
    </row>
    <row r="121" spans="1:4" ht="15" x14ac:dyDescent="0.2">
      <c r="A121" s="74" t="s">
        <v>40</v>
      </c>
      <c r="B121" s="75"/>
      <c r="C121" s="75"/>
      <c r="D121" s="75"/>
    </row>
    <row r="122" spans="1:4" ht="15" x14ac:dyDescent="0.25">
      <c r="A122" s="20"/>
      <c r="B122" s="20"/>
      <c r="C122" s="20"/>
      <c r="D122" s="20"/>
    </row>
    <row r="123" spans="1:4" ht="33" customHeight="1" x14ac:dyDescent="0.2">
      <c r="A123" s="49" t="s">
        <v>148</v>
      </c>
      <c r="B123" s="51"/>
      <c r="C123" s="51"/>
      <c r="D123" s="51"/>
    </row>
    <row r="124" spans="1:4" ht="75" x14ac:dyDescent="0.2">
      <c r="A124" s="1">
        <v>10</v>
      </c>
      <c r="B124" s="3" t="s">
        <v>149</v>
      </c>
      <c r="C124" s="1" t="s">
        <v>22</v>
      </c>
      <c r="D124" s="1">
        <v>42225</v>
      </c>
    </row>
    <row r="125" spans="1:4" ht="75" x14ac:dyDescent="0.2">
      <c r="A125" s="1">
        <v>13</v>
      </c>
      <c r="B125" s="3" t="s">
        <v>150</v>
      </c>
      <c r="C125" s="1" t="s">
        <v>22</v>
      </c>
      <c r="D125" s="1">
        <v>2850</v>
      </c>
    </row>
    <row r="126" spans="1:4" ht="75" x14ac:dyDescent="0.2">
      <c r="A126" s="1">
        <v>40</v>
      </c>
      <c r="B126" s="3" t="s">
        <v>151</v>
      </c>
      <c r="C126" s="1" t="s">
        <v>22</v>
      </c>
      <c r="D126" s="1">
        <v>8818</v>
      </c>
    </row>
    <row r="127" spans="1:4" ht="75" x14ac:dyDescent="0.2">
      <c r="A127" s="1">
        <v>52</v>
      </c>
      <c r="B127" s="3" t="s">
        <v>152</v>
      </c>
      <c r="C127" s="1" t="s">
        <v>22</v>
      </c>
      <c r="D127" s="1">
        <v>58408</v>
      </c>
    </row>
    <row r="128" spans="1:4" ht="30" x14ac:dyDescent="0.2">
      <c r="A128" s="1">
        <v>93</v>
      </c>
      <c r="B128" s="3" t="s">
        <v>153</v>
      </c>
      <c r="C128" s="1" t="s">
        <v>22</v>
      </c>
      <c r="D128" s="1">
        <v>68425</v>
      </c>
    </row>
    <row r="129" spans="1:4" ht="45" x14ac:dyDescent="0.2">
      <c r="A129" s="1">
        <v>118</v>
      </c>
      <c r="B129" s="3" t="s">
        <v>154</v>
      </c>
      <c r="C129" s="1" t="s">
        <v>22</v>
      </c>
      <c r="D129" s="1">
        <v>272225</v>
      </c>
    </row>
    <row r="130" spans="1:4" ht="45" x14ac:dyDescent="0.2">
      <c r="A130" s="1">
        <v>125</v>
      </c>
      <c r="B130" s="3" t="s">
        <v>155</v>
      </c>
      <c r="C130" s="1" t="s">
        <v>22</v>
      </c>
      <c r="D130" s="1">
        <v>266075</v>
      </c>
    </row>
    <row r="131" spans="1:4" ht="45" x14ac:dyDescent="0.2">
      <c r="A131" s="1">
        <v>133</v>
      </c>
      <c r="B131" s="3" t="s">
        <v>156</v>
      </c>
      <c r="C131" s="1" t="s">
        <v>22</v>
      </c>
      <c r="D131" s="1">
        <v>231925</v>
      </c>
    </row>
    <row r="132" spans="1:4" ht="105" x14ac:dyDescent="0.2">
      <c r="A132" s="1">
        <v>151</v>
      </c>
      <c r="B132" s="3" t="s">
        <v>157</v>
      </c>
      <c r="C132" s="1" t="s">
        <v>22</v>
      </c>
      <c r="D132" s="1">
        <v>45950</v>
      </c>
    </row>
    <row r="133" spans="1:4" ht="15" x14ac:dyDescent="0.2">
      <c r="A133" s="1">
        <v>181</v>
      </c>
      <c r="B133" s="3" t="s">
        <v>158</v>
      </c>
      <c r="C133" s="1" t="s">
        <v>22</v>
      </c>
      <c r="D133" s="1">
        <v>129850</v>
      </c>
    </row>
    <row r="134" spans="1:4" ht="15" x14ac:dyDescent="0.2">
      <c r="A134" s="74" t="s">
        <v>39</v>
      </c>
      <c r="B134" s="75"/>
      <c r="C134" s="75"/>
      <c r="D134" s="75"/>
    </row>
    <row r="135" spans="1:4" ht="15" x14ac:dyDescent="0.25">
      <c r="A135"/>
      <c r="B135"/>
      <c r="C135"/>
      <c r="D135"/>
    </row>
    <row r="136" spans="1:4" ht="32.25" customHeight="1" x14ac:dyDescent="0.2">
      <c r="A136" s="49" t="s">
        <v>159</v>
      </c>
      <c r="B136" s="51"/>
      <c r="C136" s="51"/>
      <c r="D136" s="51"/>
    </row>
    <row r="137" spans="1:4" ht="90" x14ac:dyDescent="0.2">
      <c r="A137" s="1">
        <v>12</v>
      </c>
      <c r="B137" s="4" t="s">
        <v>160</v>
      </c>
      <c r="C137" s="1" t="s">
        <v>22</v>
      </c>
      <c r="D137" s="1">
        <v>18525</v>
      </c>
    </row>
    <row r="138" spans="1:4" ht="90" x14ac:dyDescent="0.2">
      <c r="A138" s="1">
        <v>21</v>
      </c>
      <c r="B138" s="4" t="s">
        <v>161</v>
      </c>
      <c r="C138" s="1" t="s">
        <v>22</v>
      </c>
      <c r="D138" s="1">
        <v>3435</v>
      </c>
    </row>
    <row r="139" spans="1:4" ht="30" x14ac:dyDescent="0.2">
      <c r="A139" s="1">
        <v>56</v>
      </c>
      <c r="B139" s="4" t="s">
        <v>162</v>
      </c>
      <c r="C139" s="1" t="s">
        <v>22</v>
      </c>
      <c r="D139" s="1">
        <v>393225</v>
      </c>
    </row>
    <row r="140" spans="1:4" ht="75" x14ac:dyDescent="0.2">
      <c r="A140" s="1">
        <v>82</v>
      </c>
      <c r="B140" s="4" t="s">
        <v>163</v>
      </c>
      <c r="C140" s="1" t="s">
        <v>22</v>
      </c>
      <c r="D140" s="1">
        <v>125725</v>
      </c>
    </row>
    <row r="141" spans="1:4" ht="42.75" customHeight="1" x14ac:dyDescent="0.2">
      <c r="A141" s="1">
        <v>96</v>
      </c>
      <c r="B141" s="3" t="s">
        <v>164</v>
      </c>
      <c r="C141" s="1" t="s">
        <v>22</v>
      </c>
      <c r="D141" s="1">
        <v>40850</v>
      </c>
    </row>
    <row r="142" spans="1:4" ht="15" x14ac:dyDescent="0.2">
      <c r="A142" s="1">
        <v>117</v>
      </c>
      <c r="B142" s="4" t="s">
        <v>165</v>
      </c>
      <c r="C142" s="1" t="s">
        <v>22</v>
      </c>
      <c r="D142" s="1">
        <v>112975</v>
      </c>
    </row>
    <row r="143" spans="1:4" ht="15" x14ac:dyDescent="0.2">
      <c r="A143" s="1">
        <v>166</v>
      </c>
      <c r="B143" s="3" t="s">
        <v>166</v>
      </c>
      <c r="C143" s="1" t="s">
        <v>22</v>
      </c>
      <c r="D143" s="1">
        <v>23895</v>
      </c>
    </row>
    <row r="144" spans="1:4" ht="15" x14ac:dyDescent="0.2">
      <c r="A144" s="74" t="s">
        <v>31</v>
      </c>
      <c r="B144" s="75"/>
      <c r="C144" s="75"/>
      <c r="D144" s="75"/>
    </row>
    <row r="146" spans="1:4" x14ac:dyDescent="0.2">
      <c r="A146" s="78" t="s">
        <v>32</v>
      </c>
      <c r="B146" s="79"/>
      <c r="C146" s="79"/>
      <c r="D146" s="80"/>
    </row>
  </sheetData>
  <mergeCells count="25">
    <mergeCell ref="A6:D6"/>
    <mergeCell ref="A38:D38"/>
    <mergeCell ref="A108:D108"/>
    <mergeCell ref="A121:D121"/>
    <mergeCell ref="A123:D123"/>
    <mergeCell ref="A40:D40"/>
    <mergeCell ref="A42:D42"/>
    <mergeCell ref="A44:D44"/>
    <mergeCell ref="A46:D46"/>
    <mergeCell ref="A48:D48"/>
    <mergeCell ref="A1:D1"/>
    <mergeCell ref="A2:D2"/>
    <mergeCell ref="A3:A5"/>
    <mergeCell ref="B3:B5"/>
    <mergeCell ref="C3:C5"/>
    <mergeCell ref="D3:D5"/>
    <mergeCell ref="A144:D144"/>
    <mergeCell ref="A146:D146"/>
    <mergeCell ref="A58:D58"/>
    <mergeCell ref="A60:D60"/>
    <mergeCell ref="A81:D81"/>
    <mergeCell ref="A83:D83"/>
    <mergeCell ref="A106:D106"/>
    <mergeCell ref="A134:D134"/>
    <mergeCell ref="A136:D13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Resumo</vt:lpstr>
      <vt:lpstr>Mapa de Precificação</vt:lpstr>
      <vt:lpstr>Quadro de Itens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Pereira Sousa Neto</dc:creator>
  <cp:lastModifiedBy>Pedro Lucas da Silva P de Souza</cp:lastModifiedBy>
  <dcterms:created xsi:type="dcterms:W3CDTF">2015-06-05T18:19:34Z</dcterms:created>
  <dcterms:modified xsi:type="dcterms:W3CDTF">2025-05-02T13:52:27Z</dcterms:modified>
</cp:coreProperties>
</file>