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38F51AB0-77D8-481D-B70A-AE08C7675356}" xr6:coauthVersionLast="47" xr6:coauthVersionMax="47" xr10:uidLastSave="{00000000-0000-0000-0000-000000000000}"/>
  <bookViews>
    <workbookView xWindow="-108" yWindow="-108" windowWidth="23256" windowHeight="12456" firstSheet="1" activeTab="1" xr2:uid="{00000000-000D-0000-FFFF-FFFF00000000}"/>
  </bookViews>
  <sheets>
    <sheet name="Planilha1" sheetId="16" state="hidden" r:id="rId1"/>
    <sheet name="Tabela Resumo" sheetId="20" r:id="rId2"/>
    <sheet name="Mapa de Precificação"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5" l="1"/>
  <c r="H187" i="20"/>
  <c r="H185" i="20"/>
  <c r="H170" i="20"/>
  <c r="H166" i="20"/>
  <c r="H155" i="20"/>
  <c r="H148" i="20"/>
  <c r="H142" i="20"/>
  <c r="H134" i="20"/>
  <c r="H116" i="20"/>
  <c r="H76" i="20"/>
  <c r="H58" i="20"/>
  <c r="H33" i="20"/>
  <c r="H26" i="20"/>
  <c r="H19" i="20"/>
  <c r="H23" i="20"/>
  <c r="H24" i="20"/>
  <c r="H25" i="20"/>
  <c r="H8" i="20"/>
  <c r="H9" i="20"/>
  <c r="H10" i="20"/>
  <c r="H11" i="20"/>
  <c r="H12" i="20"/>
  <c r="H13" i="20"/>
  <c r="H14" i="20"/>
  <c r="H15" i="20"/>
  <c r="H16" i="20"/>
  <c r="H17" i="20"/>
  <c r="H18" i="20"/>
  <c r="H7" i="20"/>
  <c r="H22" i="20"/>
  <c r="H30" i="20"/>
  <c r="H31" i="20"/>
  <c r="H32" i="20"/>
  <c r="H29" i="20"/>
  <c r="H37" i="20"/>
  <c r="H38" i="20"/>
  <c r="H39" i="20"/>
  <c r="H40" i="20"/>
  <c r="H41" i="20"/>
  <c r="H42" i="20"/>
  <c r="H43" i="20"/>
  <c r="H44" i="20"/>
  <c r="H45" i="20"/>
  <c r="H46" i="20"/>
  <c r="H47" i="20"/>
  <c r="H48" i="20"/>
  <c r="H49" i="20"/>
  <c r="H50" i="20"/>
  <c r="H51" i="20"/>
  <c r="H52" i="20"/>
  <c r="H53" i="20"/>
  <c r="H54" i="20"/>
  <c r="H55" i="20"/>
  <c r="H56" i="20"/>
  <c r="H57" i="20"/>
  <c r="H36" i="20"/>
  <c r="H62" i="20"/>
  <c r="H63" i="20"/>
  <c r="H64" i="20"/>
  <c r="H65" i="20"/>
  <c r="H66" i="20"/>
  <c r="H67" i="20"/>
  <c r="H68" i="20"/>
  <c r="H69" i="20"/>
  <c r="H70" i="20"/>
  <c r="H71" i="20"/>
  <c r="H72" i="20"/>
  <c r="H73" i="20"/>
  <c r="H74" i="20"/>
  <c r="H75" i="20"/>
  <c r="H61" i="20"/>
  <c r="H80" i="20"/>
  <c r="H81" i="20"/>
  <c r="H82" i="20"/>
  <c r="H83" i="20"/>
  <c r="H84" i="20"/>
  <c r="H85" i="20"/>
  <c r="H86" i="20"/>
  <c r="H87" i="20"/>
  <c r="H88" i="20"/>
  <c r="H89" i="20"/>
  <c r="H90" i="20"/>
  <c r="H91" i="20"/>
  <c r="H92" i="20"/>
  <c r="H93" i="20"/>
  <c r="H94" i="20"/>
  <c r="H95" i="20"/>
  <c r="H96" i="20"/>
  <c r="H97" i="20"/>
  <c r="H98" i="20"/>
  <c r="H99" i="20"/>
  <c r="H100" i="20"/>
  <c r="H101" i="20"/>
  <c r="H102" i="20"/>
  <c r="H103" i="20"/>
  <c r="H104" i="20"/>
  <c r="H105" i="20"/>
  <c r="H106" i="20"/>
  <c r="H107" i="20"/>
  <c r="H108" i="20"/>
  <c r="H109" i="20"/>
  <c r="H110" i="20"/>
  <c r="H111" i="20"/>
  <c r="H112" i="20"/>
  <c r="H113" i="20"/>
  <c r="H114" i="20"/>
  <c r="H115" i="20"/>
  <c r="H79" i="20"/>
  <c r="H120" i="20"/>
  <c r="H121" i="20"/>
  <c r="H122" i="20"/>
  <c r="H123" i="20"/>
  <c r="H124" i="20"/>
  <c r="H125" i="20"/>
  <c r="H126" i="20"/>
  <c r="H127" i="20"/>
  <c r="H128" i="20"/>
  <c r="H129" i="20"/>
  <c r="H130" i="20"/>
  <c r="H131" i="20"/>
  <c r="H132" i="20"/>
  <c r="H133" i="20"/>
  <c r="H119" i="20"/>
  <c r="H138" i="20"/>
  <c r="H139" i="20"/>
  <c r="H140" i="20"/>
  <c r="H141" i="20"/>
  <c r="H137" i="20"/>
  <c r="H146" i="20"/>
  <c r="H147" i="20"/>
  <c r="H145" i="20"/>
  <c r="H152" i="20"/>
  <c r="H153" i="20"/>
  <c r="H154" i="20"/>
  <c r="H151" i="20"/>
  <c r="H159" i="20"/>
  <c r="H160" i="20"/>
  <c r="H161" i="20"/>
  <c r="H162" i="20"/>
  <c r="H163" i="20"/>
  <c r="H164" i="20"/>
  <c r="H165" i="20"/>
  <c r="H158" i="20"/>
  <c r="H169" i="20"/>
  <c r="H174" i="20"/>
  <c r="H175" i="20"/>
  <c r="H176" i="20"/>
  <c r="H177" i="20"/>
  <c r="H178" i="20"/>
  <c r="H179" i="20"/>
  <c r="H180" i="20"/>
  <c r="H181" i="20"/>
  <c r="H182" i="20"/>
  <c r="H183" i="20"/>
  <c r="H184" i="20"/>
  <c r="H173" i="20"/>
  <c r="P66" i="15"/>
  <c r="P17" i="15"/>
  <c r="P84" i="15"/>
  <c r="P71" i="15"/>
  <c r="P14" i="15"/>
  <c r="Q63" i="15"/>
  <c r="P63" i="15"/>
  <c r="P126" i="15"/>
  <c r="Q126" i="15"/>
  <c r="Q97" i="15"/>
  <c r="P97" i="15"/>
  <c r="Q71" i="15"/>
  <c r="P70" i="15"/>
  <c r="Q70" i="15"/>
  <c r="Q84" i="15"/>
  <c r="Q17" i="15"/>
  <c r="S17" i="15"/>
  <c r="Q14" i="15"/>
  <c r="Q12" i="15"/>
  <c r="P12" i="15"/>
  <c r="Q10" i="15"/>
  <c r="P10" i="15"/>
  <c r="Q9" i="15"/>
  <c r="Q8" i="15"/>
  <c r="P8" i="15"/>
  <c r="P179" i="15"/>
  <c r="Q179" i="15"/>
  <c r="P180" i="15"/>
  <c r="Q180" i="15"/>
  <c r="P181" i="15"/>
  <c r="Q181" i="15"/>
  <c r="P182" i="15"/>
  <c r="Q182" i="15"/>
  <c r="P183" i="15"/>
  <c r="Q183" i="15"/>
  <c r="P184" i="15"/>
  <c r="Q184" i="15"/>
  <c r="P159" i="15"/>
  <c r="Q159" i="15"/>
  <c r="P160" i="15"/>
  <c r="Q160" i="15"/>
  <c r="P161" i="15"/>
  <c r="Q161" i="15"/>
  <c r="P162" i="15"/>
  <c r="Q162" i="15"/>
  <c r="P163" i="15"/>
  <c r="Q163" i="15"/>
  <c r="P164" i="15"/>
  <c r="Q164" i="15"/>
  <c r="P165" i="15"/>
  <c r="Q165" i="15"/>
  <c r="P151" i="15"/>
  <c r="Q151" i="15"/>
  <c r="P125" i="15"/>
  <c r="Q125" i="15"/>
  <c r="P127" i="15"/>
  <c r="Q127" i="15"/>
  <c r="P128" i="15"/>
  <c r="Q128" i="15"/>
  <c r="R128" i="15" s="1"/>
  <c r="P129" i="15"/>
  <c r="Q129" i="15"/>
  <c r="P130" i="15"/>
  <c r="Q130" i="15"/>
  <c r="P131" i="15"/>
  <c r="Q131" i="15"/>
  <c r="P132" i="15"/>
  <c r="Q132" i="15"/>
  <c r="P133" i="15"/>
  <c r="Q133" i="15"/>
  <c r="P64" i="15"/>
  <c r="Q64" i="15"/>
  <c r="P65" i="15"/>
  <c r="Q65" i="15"/>
  <c r="Q66" i="15"/>
  <c r="P67" i="15"/>
  <c r="Q67" i="15"/>
  <c r="P68" i="15"/>
  <c r="Q68" i="15"/>
  <c r="P69" i="15"/>
  <c r="Q69" i="15"/>
  <c r="P72" i="15"/>
  <c r="Q72" i="15"/>
  <c r="P73" i="15"/>
  <c r="Q73" i="15"/>
  <c r="P74" i="15"/>
  <c r="Q74" i="15"/>
  <c r="P75" i="15"/>
  <c r="Q75" i="15"/>
  <c r="P36" i="15"/>
  <c r="Q36" i="15"/>
  <c r="P29" i="15"/>
  <c r="Q29" i="15"/>
  <c r="P24" i="15"/>
  <c r="Q24" i="15"/>
  <c r="P25" i="15"/>
  <c r="Q25" i="15"/>
  <c r="P18" i="15"/>
  <c r="Q18" i="15"/>
  <c r="P98" i="15"/>
  <c r="P99" i="15"/>
  <c r="Q7" i="15"/>
  <c r="P7" i="15"/>
  <c r="P175" i="15"/>
  <c r="Q175" i="15"/>
  <c r="P176" i="15"/>
  <c r="Q176" i="15"/>
  <c r="P177" i="15"/>
  <c r="Q177" i="15"/>
  <c r="P178" i="15"/>
  <c r="Q178" i="15"/>
  <c r="Q174" i="15"/>
  <c r="P174" i="15"/>
  <c r="Q173" i="15"/>
  <c r="P173" i="15"/>
  <c r="Q169" i="15"/>
  <c r="P169" i="15"/>
  <c r="R159" i="15"/>
  <c r="S162" i="15"/>
  <c r="Q158" i="15"/>
  <c r="P158" i="15"/>
  <c r="P152" i="15"/>
  <c r="Q152" i="15"/>
  <c r="P153" i="15"/>
  <c r="Q153" i="15"/>
  <c r="P154" i="15"/>
  <c r="Q154" i="15"/>
  <c r="P146" i="15"/>
  <c r="Q146" i="15"/>
  <c r="P147" i="15"/>
  <c r="Q147" i="15"/>
  <c r="Q145" i="15"/>
  <c r="P145" i="15"/>
  <c r="P138" i="15"/>
  <c r="Q138" i="15"/>
  <c r="P139" i="15"/>
  <c r="Q139" i="15"/>
  <c r="P140" i="15"/>
  <c r="Q140" i="15"/>
  <c r="P141" i="15"/>
  <c r="Q141" i="15"/>
  <c r="Q137" i="15"/>
  <c r="P137" i="15"/>
  <c r="P120" i="15"/>
  <c r="R120" i="15" s="1"/>
  <c r="Q120" i="15"/>
  <c r="P121" i="15"/>
  <c r="Q121" i="15"/>
  <c r="P122" i="15"/>
  <c r="Q122" i="15"/>
  <c r="P123" i="15"/>
  <c r="Q123" i="15"/>
  <c r="T123" i="15" s="1"/>
  <c r="P124" i="15"/>
  <c r="Q124" i="15"/>
  <c r="S124" i="15" s="1"/>
  <c r="Q119" i="15"/>
  <c r="P119" i="15"/>
  <c r="P80" i="15"/>
  <c r="S80" i="15" s="1"/>
  <c r="Q80" i="15"/>
  <c r="P81" i="15"/>
  <c r="Q81" i="15"/>
  <c r="T81" i="15" s="1"/>
  <c r="P82" i="15"/>
  <c r="Q82" i="15"/>
  <c r="P83" i="15"/>
  <c r="Q83" i="15"/>
  <c r="P85" i="15"/>
  <c r="Q85" i="15"/>
  <c r="R85" i="15" s="1"/>
  <c r="P86" i="15"/>
  <c r="S86" i="15" s="1"/>
  <c r="Q86" i="15"/>
  <c r="P87" i="15"/>
  <c r="Q87" i="15"/>
  <c r="P88" i="15"/>
  <c r="Q88" i="15"/>
  <c r="P89" i="15"/>
  <c r="Q89" i="15"/>
  <c r="P90" i="15"/>
  <c r="S90" i="15" s="1"/>
  <c r="Q90" i="15"/>
  <c r="P91" i="15"/>
  <c r="Q91" i="15"/>
  <c r="P92" i="15"/>
  <c r="Q92" i="15"/>
  <c r="P93" i="15"/>
  <c r="Q93" i="15"/>
  <c r="P94" i="15"/>
  <c r="R94" i="15" s="1"/>
  <c r="Q94" i="15"/>
  <c r="P95" i="15"/>
  <c r="Q95" i="15"/>
  <c r="P96" i="15"/>
  <c r="Q96" i="15"/>
  <c r="Q98" i="15"/>
  <c r="Q99" i="15"/>
  <c r="P100" i="15"/>
  <c r="Q100" i="15"/>
  <c r="P101" i="15"/>
  <c r="Q101" i="15"/>
  <c r="P102" i="15"/>
  <c r="Q102" i="15"/>
  <c r="P103" i="15"/>
  <c r="Q103" i="15"/>
  <c r="P104" i="15"/>
  <c r="Q104" i="15"/>
  <c r="P105" i="15"/>
  <c r="Q105" i="15"/>
  <c r="P106" i="15"/>
  <c r="Q106" i="15"/>
  <c r="P107" i="15"/>
  <c r="Q107" i="15"/>
  <c r="T107" i="15" s="1"/>
  <c r="P108" i="15"/>
  <c r="Q108" i="15"/>
  <c r="R108" i="15" s="1"/>
  <c r="P109" i="15"/>
  <c r="Q109" i="15"/>
  <c r="P110" i="15"/>
  <c r="Q110" i="15"/>
  <c r="P111" i="15"/>
  <c r="Q111" i="15"/>
  <c r="P112" i="15"/>
  <c r="Q112" i="15"/>
  <c r="P113" i="15"/>
  <c r="Q113" i="15"/>
  <c r="R113" i="15" s="1"/>
  <c r="P114" i="15"/>
  <c r="Q114" i="15"/>
  <c r="P115" i="15"/>
  <c r="Q115" i="15"/>
  <c r="Q79" i="15"/>
  <c r="P79" i="15"/>
  <c r="P62" i="15"/>
  <c r="Q62" i="15"/>
  <c r="Q61" i="15"/>
  <c r="P61" i="15"/>
  <c r="P37" i="15"/>
  <c r="Q37" i="15"/>
  <c r="P38" i="15"/>
  <c r="Q38" i="15"/>
  <c r="P39" i="15"/>
  <c r="Q39" i="15"/>
  <c r="P40" i="15"/>
  <c r="Q40" i="15"/>
  <c r="P41" i="15"/>
  <c r="Q41" i="15"/>
  <c r="P42" i="15"/>
  <c r="Q42" i="15"/>
  <c r="P43" i="15"/>
  <c r="Q43" i="15"/>
  <c r="P44" i="15"/>
  <c r="Q44" i="15"/>
  <c r="P45" i="15"/>
  <c r="Q45" i="15"/>
  <c r="S45" i="15" s="1"/>
  <c r="P46" i="15"/>
  <c r="Q46" i="15"/>
  <c r="P47" i="15"/>
  <c r="Q47" i="15"/>
  <c r="P48" i="15"/>
  <c r="Q48" i="15"/>
  <c r="P49" i="15"/>
  <c r="Q49" i="15"/>
  <c r="P50" i="15"/>
  <c r="Q50" i="15"/>
  <c r="P51" i="15"/>
  <c r="Q51" i="15"/>
  <c r="P52" i="15"/>
  <c r="Q52" i="15"/>
  <c r="P53" i="15"/>
  <c r="Q53" i="15"/>
  <c r="P54" i="15"/>
  <c r="Q54" i="15"/>
  <c r="P55" i="15"/>
  <c r="Q55" i="15"/>
  <c r="P56" i="15"/>
  <c r="Q56" i="15"/>
  <c r="P57" i="15"/>
  <c r="S57" i="15" s="1"/>
  <c r="Q57" i="15"/>
  <c r="P30" i="15"/>
  <c r="Q30" i="15"/>
  <c r="P31" i="15"/>
  <c r="Q31" i="15"/>
  <c r="P32" i="15"/>
  <c r="Q32" i="15"/>
  <c r="P23" i="15"/>
  <c r="Q23" i="15"/>
  <c r="S25" i="15"/>
  <c r="Q22" i="15"/>
  <c r="P22" i="15"/>
  <c r="P11" i="15"/>
  <c r="Q11" i="15"/>
  <c r="P13" i="15"/>
  <c r="Q13" i="15"/>
  <c r="P15" i="15"/>
  <c r="Q15" i="15"/>
  <c r="P16" i="15"/>
  <c r="Q16" i="15"/>
  <c r="S88" i="15"/>
  <c r="R93" i="15"/>
  <c r="S55" i="15"/>
  <c r="V174" i="15"/>
  <c r="V175" i="15"/>
  <c r="V176" i="15"/>
  <c r="V177" i="15"/>
  <c r="V178" i="15"/>
  <c r="V179" i="15"/>
  <c r="V180" i="15"/>
  <c r="V181" i="15"/>
  <c r="V182" i="15"/>
  <c r="V183" i="15"/>
  <c r="V184" i="15"/>
  <c r="V173" i="15"/>
  <c r="V169" i="15"/>
  <c r="V170" i="15" s="1"/>
  <c r="V159" i="15"/>
  <c r="V160" i="15"/>
  <c r="V161" i="15"/>
  <c r="V162" i="15"/>
  <c r="V163" i="15"/>
  <c r="V164" i="15"/>
  <c r="V165" i="15"/>
  <c r="V154" i="15"/>
  <c r="V158" i="15"/>
  <c r="V152" i="15"/>
  <c r="V153" i="15"/>
  <c r="V151" i="15"/>
  <c r="V146" i="15"/>
  <c r="V147" i="15"/>
  <c r="V145" i="15"/>
  <c r="V138" i="15"/>
  <c r="V139" i="15"/>
  <c r="V140" i="15"/>
  <c r="V141" i="15"/>
  <c r="V137" i="15"/>
  <c r="V120" i="15"/>
  <c r="V121" i="15"/>
  <c r="V122" i="15"/>
  <c r="V123" i="15"/>
  <c r="V124" i="15"/>
  <c r="V125" i="15"/>
  <c r="V126" i="15"/>
  <c r="V127" i="15"/>
  <c r="V128" i="15"/>
  <c r="V129" i="15"/>
  <c r="V130" i="15"/>
  <c r="V131" i="15"/>
  <c r="V132" i="15"/>
  <c r="V133" i="15"/>
  <c r="V119" i="15"/>
  <c r="V80" i="15"/>
  <c r="V81" i="15"/>
  <c r="V82" i="15"/>
  <c r="V83" i="15"/>
  <c r="V84" i="15"/>
  <c r="V85" i="15"/>
  <c r="V86" i="15"/>
  <c r="V87" i="15"/>
  <c r="V88" i="15"/>
  <c r="V89" i="15"/>
  <c r="V90" i="15"/>
  <c r="V91" i="15"/>
  <c r="V92" i="15"/>
  <c r="V93" i="15"/>
  <c r="V94" i="15"/>
  <c r="V95" i="15"/>
  <c r="V96" i="15"/>
  <c r="V97" i="15"/>
  <c r="V98" i="15"/>
  <c r="V99" i="15"/>
  <c r="V100" i="15"/>
  <c r="V101" i="15"/>
  <c r="V102" i="15"/>
  <c r="V103" i="15"/>
  <c r="V104" i="15"/>
  <c r="V105" i="15"/>
  <c r="V106" i="15"/>
  <c r="V107" i="15"/>
  <c r="V108" i="15"/>
  <c r="V109" i="15"/>
  <c r="V110" i="15"/>
  <c r="V111" i="15"/>
  <c r="V112" i="15"/>
  <c r="V113" i="15"/>
  <c r="V114" i="15"/>
  <c r="V115" i="15"/>
  <c r="V79" i="15"/>
  <c r="V62" i="15"/>
  <c r="V63" i="15"/>
  <c r="V64" i="15"/>
  <c r="V65" i="15"/>
  <c r="V66" i="15"/>
  <c r="V67" i="15"/>
  <c r="V68" i="15"/>
  <c r="V69" i="15"/>
  <c r="V70" i="15"/>
  <c r="V71" i="15"/>
  <c r="V72" i="15"/>
  <c r="V73" i="15"/>
  <c r="V74" i="15"/>
  <c r="V75" i="15"/>
  <c r="V61" i="15"/>
  <c r="V37" i="15"/>
  <c r="V38" i="15"/>
  <c r="V39" i="15"/>
  <c r="V40" i="15"/>
  <c r="V41" i="15"/>
  <c r="V42" i="15"/>
  <c r="V43" i="15"/>
  <c r="V44" i="15"/>
  <c r="V45" i="15"/>
  <c r="V46" i="15"/>
  <c r="V47" i="15"/>
  <c r="V48" i="15"/>
  <c r="V49" i="15"/>
  <c r="V50" i="15"/>
  <c r="V51" i="15"/>
  <c r="V52" i="15"/>
  <c r="V53" i="15"/>
  <c r="V54" i="15"/>
  <c r="V55" i="15"/>
  <c r="V56" i="15"/>
  <c r="V57" i="15"/>
  <c r="V36" i="15"/>
  <c r="V30" i="15"/>
  <c r="V31" i="15"/>
  <c r="V32" i="15"/>
  <c r="V29" i="15"/>
  <c r="V23" i="15"/>
  <c r="V24" i="15"/>
  <c r="V25" i="15"/>
  <c r="V22" i="15"/>
  <c r="V8" i="15"/>
  <c r="V9" i="15"/>
  <c r="V10" i="15"/>
  <c r="V11" i="15"/>
  <c r="V12" i="15"/>
  <c r="V13" i="15"/>
  <c r="V14" i="15"/>
  <c r="V15" i="15"/>
  <c r="V16" i="15"/>
  <c r="V17" i="15"/>
  <c r="V18" i="15"/>
  <c r="V7" i="15"/>
  <c r="T95" i="15"/>
  <c r="R49" i="15"/>
  <c r="F18" i="15"/>
  <c r="F17" i="15"/>
  <c r="F16" i="15"/>
  <c r="F15" i="15"/>
  <c r="F14" i="15"/>
  <c r="F13" i="15"/>
  <c r="F12" i="15"/>
  <c r="F11" i="15"/>
  <c r="F10" i="15"/>
  <c r="F9" i="15"/>
  <c r="F8" i="15"/>
  <c r="F7" i="15"/>
  <c r="F25" i="15"/>
  <c r="F24" i="15"/>
  <c r="F23" i="15"/>
  <c r="F22" i="15"/>
  <c r="F32" i="15"/>
  <c r="F31" i="15"/>
  <c r="F30" i="15"/>
  <c r="F29" i="15"/>
  <c r="F57" i="15"/>
  <c r="F56" i="15"/>
  <c r="F55" i="15"/>
  <c r="F54" i="15"/>
  <c r="F53" i="15"/>
  <c r="F52" i="15"/>
  <c r="F51" i="15"/>
  <c r="F50" i="15"/>
  <c r="F49" i="15"/>
  <c r="F48" i="15"/>
  <c r="F47" i="15"/>
  <c r="F46" i="15"/>
  <c r="F45" i="15"/>
  <c r="F44" i="15"/>
  <c r="F43" i="15"/>
  <c r="F42" i="15"/>
  <c r="F41" i="15"/>
  <c r="F40" i="15"/>
  <c r="F39" i="15"/>
  <c r="F38" i="15"/>
  <c r="F37" i="15"/>
  <c r="F36" i="15"/>
  <c r="F75" i="15"/>
  <c r="F74" i="15"/>
  <c r="F73" i="15"/>
  <c r="F72" i="15"/>
  <c r="F71" i="15"/>
  <c r="F70" i="15"/>
  <c r="F69" i="15"/>
  <c r="F68" i="15"/>
  <c r="F67" i="15"/>
  <c r="F66" i="15"/>
  <c r="F65" i="15"/>
  <c r="F64" i="15"/>
  <c r="F63" i="15"/>
  <c r="F62" i="15"/>
  <c r="F61"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133" i="15"/>
  <c r="F132" i="15"/>
  <c r="F131" i="15"/>
  <c r="F130" i="15"/>
  <c r="F129" i="15"/>
  <c r="F128" i="15"/>
  <c r="F127" i="15"/>
  <c r="F126" i="15"/>
  <c r="F125" i="15"/>
  <c r="F124" i="15"/>
  <c r="F123" i="15"/>
  <c r="F122" i="15"/>
  <c r="F121" i="15"/>
  <c r="F120" i="15"/>
  <c r="F119" i="15"/>
  <c r="F141" i="15"/>
  <c r="F140" i="15"/>
  <c r="F139" i="15"/>
  <c r="F138" i="15"/>
  <c r="F137" i="15"/>
  <c r="F147" i="15"/>
  <c r="F146" i="15"/>
  <c r="F145" i="15"/>
  <c r="F154" i="15"/>
  <c r="F153" i="15"/>
  <c r="F152" i="15"/>
  <c r="F151" i="15"/>
  <c r="F165" i="15"/>
  <c r="F164" i="15"/>
  <c r="F163" i="15"/>
  <c r="F162" i="15"/>
  <c r="F161" i="15"/>
  <c r="F160" i="15"/>
  <c r="F159" i="15"/>
  <c r="F158" i="15"/>
  <c r="F169" i="15"/>
  <c r="F170" i="15" s="1"/>
  <c r="F184" i="15"/>
  <c r="F183" i="15"/>
  <c r="F182" i="15"/>
  <c r="F181" i="15"/>
  <c r="F180" i="15"/>
  <c r="F179" i="15"/>
  <c r="F178" i="15"/>
  <c r="F177" i="15"/>
  <c r="F176" i="15"/>
  <c r="F175" i="15"/>
  <c r="F174" i="15"/>
  <c r="F173" i="15"/>
  <c r="F174" i="20"/>
  <c r="F175" i="20"/>
  <c r="F176" i="20"/>
  <c r="F177" i="20"/>
  <c r="F178" i="20"/>
  <c r="F179" i="20"/>
  <c r="F180" i="20"/>
  <c r="F181" i="20"/>
  <c r="F182" i="20"/>
  <c r="F183" i="20"/>
  <c r="F184" i="20"/>
  <c r="F173" i="20"/>
  <c r="F169" i="20"/>
  <c r="F170" i="20" s="1"/>
  <c r="F159" i="20"/>
  <c r="F160" i="20"/>
  <c r="F161" i="20"/>
  <c r="F162" i="20"/>
  <c r="F163" i="20"/>
  <c r="F164" i="20"/>
  <c r="F165" i="20"/>
  <c r="F158" i="20"/>
  <c r="F152" i="20"/>
  <c r="F153" i="20"/>
  <c r="F154" i="20"/>
  <c r="F151" i="20"/>
  <c r="F155" i="20" s="1"/>
  <c r="F146" i="20"/>
  <c r="F147" i="20"/>
  <c r="F145" i="20"/>
  <c r="F138" i="20"/>
  <c r="F139" i="20"/>
  <c r="F140" i="20"/>
  <c r="F141" i="20"/>
  <c r="F137" i="20"/>
  <c r="F120" i="20"/>
  <c r="F121" i="20"/>
  <c r="F122" i="20"/>
  <c r="F123" i="20"/>
  <c r="F124" i="20"/>
  <c r="F125" i="20"/>
  <c r="F126" i="20"/>
  <c r="F127" i="20"/>
  <c r="F128" i="20"/>
  <c r="F129" i="20"/>
  <c r="F130" i="20"/>
  <c r="F131" i="20"/>
  <c r="F132" i="20"/>
  <c r="F133" i="20"/>
  <c r="F119" i="20"/>
  <c r="F80" i="20"/>
  <c r="F81" i="20"/>
  <c r="F82" i="20"/>
  <c r="F83" i="20"/>
  <c r="F84" i="20"/>
  <c r="F85" i="20"/>
  <c r="F86" i="20"/>
  <c r="F87" i="20"/>
  <c r="F88" i="20"/>
  <c r="F89" i="20"/>
  <c r="F90" i="20"/>
  <c r="F91" i="20"/>
  <c r="F92" i="20"/>
  <c r="F93" i="20"/>
  <c r="F94" i="20"/>
  <c r="F95" i="20"/>
  <c r="F96" i="20"/>
  <c r="F97" i="20"/>
  <c r="F98" i="20"/>
  <c r="F99" i="20"/>
  <c r="F100" i="20"/>
  <c r="F101" i="20"/>
  <c r="F102" i="20"/>
  <c r="F103" i="20"/>
  <c r="F104" i="20"/>
  <c r="F105" i="20"/>
  <c r="F106" i="20"/>
  <c r="F107" i="20"/>
  <c r="F108" i="20"/>
  <c r="F109" i="20"/>
  <c r="F110" i="20"/>
  <c r="F111" i="20"/>
  <c r="F112" i="20"/>
  <c r="F113" i="20"/>
  <c r="F114" i="20"/>
  <c r="F115" i="20"/>
  <c r="F79" i="20"/>
  <c r="F62" i="20"/>
  <c r="F63" i="20"/>
  <c r="F64" i="20"/>
  <c r="F65" i="20"/>
  <c r="F66" i="20"/>
  <c r="F67" i="20"/>
  <c r="F68" i="20"/>
  <c r="F69" i="20"/>
  <c r="F70" i="20"/>
  <c r="F71" i="20"/>
  <c r="F72" i="20"/>
  <c r="F73" i="20"/>
  <c r="F74" i="20"/>
  <c r="F75" i="20"/>
  <c r="F61" i="20"/>
  <c r="F37" i="20"/>
  <c r="F38" i="20"/>
  <c r="F39" i="20"/>
  <c r="F40" i="20"/>
  <c r="F41" i="20"/>
  <c r="F42" i="20"/>
  <c r="F43" i="20"/>
  <c r="F44" i="20"/>
  <c r="F45" i="20"/>
  <c r="F46" i="20"/>
  <c r="F47" i="20"/>
  <c r="F48" i="20"/>
  <c r="F49" i="20"/>
  <c r="F50" i="20"/>
  <c r="F51" i="20"/>
  <c r="F52" i="20"/>
  <c r="F53" i="20"/>
  <c r="F54" i="20"/>
  <c r="F55" i="20"/>
  <c r="F56" i="20"/>
  <c r="F57" i="20"/>
  <c r="F36" i="20"/>
  <c r="F30" i="20"/>
  <c r="F31" i="20"/>
  <c r="F32" i="20"/>
  <c r="F29" i="20"/>
  <c r="F23" i="20"/>
  <c r="F24" i="20"/>
  <c r="F25" i="20"/>
  <c r="F22" i="20"/>
  <c r="F8" i="20"/>
  <c r="F9" i="20"/>
  <c r="F10" i="20"/>
  <c r="F11" i="20"/>
  <c r="F12" i="20"/>
  <c r="F13" i="20"/>
  <c r="F14" i="20"/>
  <c r="F15" i="20"/>
  <c r="F16" i="20"/>
  <c r="F17" i="20"/>
  <c r="F18" i="20"/>
  <c r="F7" i="20"/>
  <c r="R72" i="15" l="1"/>
  <c r="S65" i="15"/>
  <c r="R17" i="15"/>
  <c r="R176" i="15"/>
  <c r="S130" i="15"/>
  <c r="T98" i="15"/>
  <c r="S73" i="15"/>
  <c r="R71" i="15"/>
  <c r="T12" i="15"/>
  <c r="R15" i="15"/>
  <c r="S9" i="15"/>
  <c r="T112" i="15"/>
  <c r="R75" i="15"/>
  <c r="R122" i="15"/>
  <c r="T119" i="15"/>
  <c r="R13" i="15"/>
  <c r="T151" i="15"/>
  <c r="R163" i="15"/>
  <c r="R125" i="15"/>
  <c r="T105" i="15"/>
  <c r="S145" i="15"/>
  <c r="R14" i="15"/>
  <c r="R29" i="15"/>
  <c r="T50" i="15"/>
  <c r="S115" i="15"/>
  <c r="S97" i="15"/>
  <c r="T43" i="15"/>
  <c r="R32" i="15"/>
  <c r="T141" i="15"/>
  <c r="S8" i="15"/>
  <c r="R110" i="15"/>
  <c r="S103" i="15"/>
  <c r="T88" i="15"/>
  <c r="R70" i="15"/>
  <c r="R55" i="15"/>
  <c r="R23" i="15"/>
  <c r="T7" i="15"/>
  <c r="V185" i="15"/>
  <c r="R38" i="15"/>
  <c r="S54" i="15"/>
  <c r="S48" i="15"/>
  <c r="V166" i="15"/>
  <c r="R67" i="15"/>
  <c r="T165" i="15"/>
  <c r="R165" i="15"/>
  <c r="R121" i="15"/>
  <c r="S102" i="15"/>
  <c r="T96" i="15"/>
  <c r="S84" i="15"/>
  <c r="R87" i="15"/>
  <c r="R66" i="15"/>
  <c r="T37" i="15"/>
  <c r="R7" i="15"/>
  <c r="S154" i="15"/>
  <c r="R22" i="15"/>
  <c r="S31" i="15"/>
  <c r="S49" i="15"/>
  <c r="S163" i="15"/>
  <c r="S179" i="15"/>
  <c r="T180" i="15"/>
  <c r="S38" i="15"/>
  <c r="S100" i="15"/>
  <c r="T139" i="15"/>
  <c r="R54" i="15"/>
  <c r="R115" i="15"/>
  <c r="S99" i="15"/>
  <c r="S127" i="15"/>
  <c r="S138" i="15"/>
  <c r="T178" i="15"/>
  <c r="R11" i="15"/>
  <c r="R61" i="15"/>
  <c r="R82" i="15"/>
  <c r="R126" i="15"/>
  <c r="R145" i="15"/>
  <c r="R177" i="15"/>
  <c r="T86" i="15"/>
  <c r="S137" i="15"/>
  <c r="R111" i="15"/>
  <c r="R86" i="15"/>
  <c r="S169" i="15"/>
  <c r="R44" i="15"/>
  <c r="S10" i="15"/>
  <c r="T57" i="15"/>
  <c r="S46" i="15"/>
  <c r="R63" i="15"/>
  <c r="R102" i="15"/>
  <c r="S160" i="15"/>
  <c r="T182" i="15"/>
  <c r="R175" i="15"/>
  <c r="V134" i="15"/>
  <c r="R79" i="15"/>
  <c r="T45" i="15"/>
  <c r="R39" i="15"/>
  <c r="R73" i="15"/>
  <c r="R107" i="15"/>
  <c r="R101" i="15"/>
  <c r="R95" i="15"/>
  <c r="R89" i="15"/>
  <c r="S129" i="15"/>
  <c r="S165" i="15"/>
  <c r="V155" i="15"/>
  <c r="T11" i="15"/>
  <c r="R30" i="15"/>
  <c r="R45" i="15"/>
  <c r="S40" i="15"/>
  <c r="T71" i="15"/>
  <c r="S66" i="15"/>
  <c r="T115" i="15"/>
  <c r="S106" i="15"/>
  <c r="S101" i="15"/>
  <c r="R88" i="15"/>
  <c r="R84" i="15"/>
  <c r="R123" i="15"/>
  <c r="R140" i="15"/>
  <c r="R158" i="15"/>
  <c r="S173" i="15"/>
  <c r="R179" i="15"/>
  <c r="V19" i="15"/>
  <c r="V26" i="15"/>
  <c r="T100" i="15"/>
  <c r="R119" i="15"/>
  <c r="R16" i="15"/>
  <c r="R24" i="15"/>
  <c r="S74" i="15"/>
  <c r="S105" i="15"/>
  <c r="R92" i="15"/>
  <c r="S139" i="15"/>
  <c r="S146" i="15"/>
  <c r="T162" i="15"/>
  <c r="T73" i="15"/>
  <c r="T65" i="15"/>
  <c r="T110" i="15"/>
  <c r="R104" i="15"/>
  <c r="T91" i="15"/>
  <c r="S133" i="15"/>
  <c r="R127" i="15"/>
  <c r="R161" i="15"/>
  <c r="V142" i="15"/>
  <c r="R57" i="15"/>
  <c r="R53" i="15"/>
  <c r="R48" i="15"/>
  <c r="T38" i="15"/>
  <c r="S69" i="15"/>
  <c r="S64" i="15"/>
  <c r="S114" i="15"/>
  <c r="R109" i="15"/>
  <c r="R103" i="15"/>
  <c r="S132" i="15"/>
  <c r="V76" i="15"/>
  <c r="S37" i="15"/>
  <c r="V148" i="15"/>
  <c r="S14" i="15"/>
  <c r="R47" i="15"/>
  <c r="R42" i="15"/>
  <c r="R68" i="15"/>
  <c r="T90" i="15"/>
  <c r="S131" i="15"/>
  <c r="R164" i="15"/>
  <c r="R181" i="15"/>
  <c r="V33" i="15"/>
  <c r="R52" i="15"/>
  <c r="S113" i="15"/>
  <c r="S98" i="15"/>
  <c r="T93" i="15"/>
  <c r="S81" i="15"/>
  <c r="T130" i="15"/>
  <c r="R153" i="15"/>
  <c r="R18" i="15"/>
  <c r="T8" i="15"/>
  <c r="S56" i="15"/>
  <c r="R41" i="15"/>
  <c r="S72" i="15"/>
  <c r="S62" i="15"/>
  <c r="S112" i="15"/>
  <c r="T97" i="15"/>
  <c r="S93" i="15"/>
  <c r="S89" i="15"/>
  <c r="R152" i="15"/>
  <c r="T175" i="15"/>
  <c r="V116" i="15"/>
  <c r="R12" i="15"/>
  <c r="T22" i="15"/>
  <c r="T66" i="15"/>
  <c r="R112" i="15"/>
  <c r="R124" i="15"/>
  <c r="R180" i="15"/>
  <c r="R174" i="15"/>
  <c r="V58" i="15"/>
  <c r="S50" i="15"/>
  <c r="S47" i="15"/>
  <c r="R43" i="15"/>
  <c r="S75" i="15"/>
  <c r="S63" i="15"/>
  <c r="S91" i="15"/>
  <c r="T125" i="15"/>
  <c r="S140" i="15"/>
  <c r="R147" i="15"/>
  <c r="S152" i="15"/>
  <c r="S159" i="15"/>
  <c r="T17" i="15"/>
  <c r="S23" i="15"/>
  <c r="R36" i="15"/>
  <c r="T55" i="15"/>
  <c r="R50" i="15"/>
  <c r="R74" i="15"/>
  <c r="S71" i="15"/>
  <c r="S67" i="15"/>
  <c r="R62" i="15"/>
  <c r="R105" i="15"/>
  <c r="T102" i="15"/>
  <c r="R98" i="15"/>
  <c r="S95" i="15"/>
  <c r="R91" i="15"/>
  <c r="T84" i="15"/>
  <c r="R130" i="15"/>
  <c r="S122" i="15"/>
  <c r="R146" i="15"/>
  <c r="T158" i="15"/>
  <c r="T163" i="15"/>
  <c r="S181" i="15"/>
  <c r="T177" i="15"/>
  <c r="S12" i="15"/>
  <c r="R8" i="15"/>
  <c r="S108" i="15"/>
  <c r="S94" i="15"/>
  <c r="S87" i="15"/>
  <c r="R83" i="15"/>
  <c r="R133" i="15"/>
  <c r="R129" i="15"/>
  <c r="T124" i="15"/>
  <c r="S121" i="15"/>
  <c r="R139" i="15"/>
  <c r="R162" i="15"/>
  <c r="S180" i="15"/>
  <c r="S15" i="15"/>
  <c r="S32" i="15"/>
  <c r="S42" i="15"/>
  <c r="T108" i="15"/>
  <c r="S104" i="15"/>
  <c r="R97" i="15"/>
  <c r="R90" i="15"/>
  <c r="S82" i="15"/>
  <c r="R132" i="15"/>
  <c r="S120" i="15"/>
  <c r="R138" i="15"/>
  <c r="R154" i="15"/>
  <c r="S176" i="15"/>
  <c r="S11" i="15"/>
  <c r="T103" i="15"/>
  <c r="S161" i="15"/>
  <c r="S7" i="15"/>
  <c r="T14" i="15"/>
  <c r="T31" i="15"/>
  <c r="T53" i="15"/>
  <c r="T10" i="15"/>
  <c r="T56" i="15"/>
  <c r="T49" i="15"/>
  <c r="T41" i="15"/>
  <c r="R37" i="15"/>
  <c r="S70" i="15"/>
  <c r="R65" i="15"/>
  <c r="R100" i="15"/>
  <c r="S96" i="15"/>
  <c r="T131" i="15"/>
  <c r="S128" i="15"/>
  <c r="R137" i="15"/>
  <c r="T145" i="15"/>
  <c r="T153" i="15"/>
  <c r="T160" i="15"/>
  <c r="R25" i="15"/>
  <c r="R31" i="15"/>
  <c r="T44" i="15"/>
  <c r="T40" i="15"/>
  <c r="T72" i="15"/>
  <c r="R69" i="15"/>
  <c r="R96" i="15"/>
  <c r="R81" i="15"/>
  <c r="S123" i="15"/>
  <c r="S141" i="15"/>
  <c r="S153" i="15"/>
  <c r="T179" i="15"/>
  <c r="R10" i="15"/>
  <c r="R51" i="15"/>
  <c r="R40" i="15"/>
  <c r="R64" i="15"/>
  <c r="R106" i="15"/>
  <c r="R99" i="15"/>
  <c r="R131" i="15"/>
  <c r="R141" i="15"/>
  <c r="R160" i="15"/>
  <c r="S182" i="15"/>
  <c r="S178" i="15"/>
  <c r="S175" i="15"/>
  <c r="R114" i="15"/>
  <c r="S110" i="15"/>
  <c r="R80" i="15"/>
  <c r="R182" i="15"/>
  <c r="R178" i="15"/>
  <c r="S24" i="15"/>
  <c r="S30" i="15"/>
  <c r="S43" i="15"/>
  <c r="S174" i="15"/>
  <c r="R183" i="15"/>
  <c r="S183" i="15"/>
  <c r="R184" i="15"/>
  <c r="S184" i="15"/>
  <c r="T184" i="15"/>
  <c r="S177" i="15"/>
  <c r="T174" i="15"/>
  <c r="T181" i="15"/>
  <c r="T176" i="15"/>
  <c r="T183" i="15"/>
  <c r="T173" i="15"/>
  <c r="R173" i="15"/>
  <c r="T169" i="15"/>
  <c r="R169" i="15"/>
  <c r="T164" i="15"/>
  <c r="S164" i="15"/>
  <c r="T159" i="15"/>
  <c r="T161" i="15"/>
  <c r="S158" i="15"/>
  <c r="T152" i="15"/>
  <c r="T154" i="15"/>
  <c r="S151" i="15"/>
  <c r="R151" i="15"/>
  <c r="T147" i="15"/>
  <c r="S147" i="15"/>
  <c r="T146" i="15"/>
  <c r="T138" i="15"/>
  <c r="T140" i="15"/>
  <c r="T137" i="15"/>
  <c r="T126" i="15"/>
  <c r="T133" i="15"/>
  <c r="S126" i="15"/>
  <c r="T121" i="15"/>
  <c r="T128" i="15"/>
  <c r="T132" i="15"/>
  <c r="S125" i="15"/>
  <c r="T120" i="15"/>
  <c r="T127" i="15"/>
  <c r="T122" i="15"/>
  <c r="T129" i="15"/>
  <c r="S119" i="15"/>
  <c r="T83" i="15"/>
  <c r="T114" i="15"/>
  <c r="S107" i="15"/>
  <c r="S83" i="15"/>
  <c r="T109" i="15"/>
  <c r="T85" i="15"/>
  <c r="S109" i="15"/>
  <c r="T104" i="15"/>
  <c r="T92" i="15"/>
  <c r="S85" i="15"/>
  <c r="T80" i="15"/>
  <c r="T111" i="15"/>
  <c r="T99" i="15"/>
  <c r="S92" i="15"/>
  <c r="T87" i="15"/>
  <c r="S111" i="15"/>
  <c r="T106" i="15"/>
  <c r="T94" i="15"/>
  <c r="T82" i="15"/>
  <c r="T113" i="15"/>
  <c r="T101" i="15"/>
  <c r="T89" i="15"/>
  <c r="S79" i="15"/>
  <c r="T79" i="15"/>
  <c r="T68" i="15"/>
  <c r="T75" i="15"/>
  <c r="S68" i="15"/>
  <c r="T63" i="15"/>
  <c r="T70" i="15"/>
  <c r="T67" i="15"/>
  <c r="T74" i="15"/>
  <c r="T62" i="15"/>
  <c r="T69" i="15"/>
  <c r="T64" i="15"/>
  <c r="S61" i="15"/>
  <c r="T61" i="15"/>
  <c r="S53" i="15"/>
  <c r="T48" i="15"/>
  <c r="R46" i="15"/>
  <c r="S41" i="15"/>
  <c r="S52" i="15"/>
  <c r="T47" i="15"/>
  <c r="T52" i="15"/>
  <c r="T54" i="15"/>
  <c r="T42" i="15"/>
  <c r="T51" i="15"/>
  <c r="S44" i="15"/>
  <c r="T39" i="15"/>
  <c r="R56" i="15"/>
  <c r="T46" i="15"/>
  <c r="S39" i="15"/>
  <c r="S51" i="15"/>
  <c r="S36" i="15"/>
  <c r="T36" i="15"/>
  <c r="T30" i="15"/>
  <c r="T32" i="15"/>
  <c r="S29" i="15"/>
  <c r="T29" i="15"/>
  <c r="T24" i="15"/>
  <c r="T23" i="15"/>
  <c r="T25" i="15"/>
  <c r="S22" i="15"/>
  <c r="T16" i="15"/>
  <c r="S16" i="15"/>
  <c r="T18" i="15"/>
  <c r="S13" i="15"/>
  <c r="S18" i="15"/>
  <c r="T13" i="15"/>
  <c r="T15" i="15"/>
  <c r="F26" i="20"/>
  <c r="F33" i="20"/>
  <c r="F148" i="20"/>
  <c r="F134" i="20"/>
  <c r="F185" i="20"/>
  <c r="F166" i="20"/>
  <c r="F142" i="20"/>
  <c r="F19" i="20"/>
  <c r="F76" i="20"/>
  <c r="F116" i="20"/>
  <c r="F58" i="20"/>
  <c r="F19" i="15"/>
  <c r="F26" i="15"/>
  <c r="F185" i="15"/>
  <c r="F116" i="15"/>
  <c r="F166" i="15"/>
  <c r="F148" i="15"/>
  <c r="F76" i="15"/>
  <c r="F33" i="15"/>
  <c r="F142" i="15"/>
  <c r="F58" i="15"/>
  <c r="F155" i="15"/>
  <c r="F134" i="15"/>
  <c r="R9" i="15" l="1"/>
  <c r="T9" i="15"/>
  <c r="V187" i="15"/>
  <c r="F187" i="20"/>
  <c r="F187" i="15"/>
</calcChain>
</file>

<file path=xl/sharedStrings.xml><?xml version="1.0" encoding="utf-8"?>
<sst xmlns="http://schemas.openxmlformats.org/spreadsheetml/2006/main" count="694" uniqueCount="223">
  <si>
    <t>Descrição</t>
  </si>
  <si>
    <t>Valor Unitário</t>
  </si>
  <si>
    <t>Valor Total</t>
  </si>
  <si>
    <t>Quantidade Total</t>
  </si>
  <si>
    <t>Item</t>
  </si>
  <si>
    <t>Cesta de Preços</t>
  </si>
  <si>
    <t>Preço 01</t>
  </si>
  <si>
    <t>Preço 02</t>
  </si>
  <si>
    <t>Preço 03</t>
  </si>
  <si>
    <t>Unidade de Medida</t>
  </si>
  <si>
    <t>Método Matemático:
Media</t>
  </si>
  <si>
    <t>Preço 04</t>
  </si>
  <si>
    <t>Avaliação de propostas inexequiveis e excessivamente elevados</t>
  </si>
  <si>
    <t>Média</t>
  </si>
  <si>
    <t>Desvio Padrão</t>
  </si>
  <si>
    <t>Coeficiente de Variação</t>
  </si>
  <si>
    <t>Limite Superior
(Média + Desvio Padrão)</t>
  </si>
  <si>
    <t>Limite Inferior
(Média - Desvio Padrão)</t>
  </si>
  <si>
    <t>ARP N° 01/2024</t>
  </si>
  <si>
    <t>Processo N° 00002.001097/2025-14</t>
  </si>
  <si>
    <t>Iluminação de Pequeno Porte, com 12 refletores par led 3w, 04 movingsheadsbeam 200 5R, 01 máquina de fumaça 1500w profissional, 01 mesa de iluminação compavel com essa quandade de equipamentos e 01 operador técnico profissional.</t>
  </si>
  <si>
    <t>Lote 01 - Locação de iluminação para eventos</t>
  </si>
  <si>
    <t>Iluminação de Médio Porte, com 12 refletores de alumínio com lâmpadas para (foco 01 e 05) de 1000w, 24 refletores par led 3w, 08 movingsheadsbeam 200 5R, 02 máquinas de fumaça 1500w profissional, 02 mini brutes de 04 lâmpadas, 01 mesa de iluminação compavel com essa quandade de equipamentos e 01 operador técnico profissional.</t>
  </si>
  <si>
    <t>Par Led RGBW 3W.</t>
  </si>
  <si>
    <t>MovingsHeadsBeam 200 5R</t>
  </si>
  <si>
    <t>Canhão Seguidor 15R.</t>
  </si>
  <si>
    <t>Set Light 1000W.</t>
  </si>
  <si>
    <t>Painel de Led indoor/outdoor de pixel 10mm medindo 5x2m.</t>
  </si>
  <si>
    <t>Painel de Led indoor/outdoor P5 medindo 5x2m</t>
  </si>
  <si>
    <t>Painel de Led indoor/outdoor P3 medindo 5x2m</t>
  </si>
  <si>
    <t>Unidade</t>
  </si>
  <si>
    <t>Lote 02 - Locação de sonorização para eventos</t>
  </si>
  <si>
    <t>Valor Total ARP - Lote 01</t>
  </si>
  <si>
    <t>Valor Total Estimado - Lote 01</t>
  </si>
  <si>
    <t>Valor Total ARP - Lote 02</t>
  </si>
  <si>
    <t>Valor Total Estimado - Lote 02</t>
  </si>
  <si>
    <t>Lote 03 - Locação de palco com cobertura para eventos</t>
  </si>
  <si>
    <t>Valor Total ARP - Lote 03</t>
  </si>
  <si>
    <t>Valor Total Estimado - Lote 03</t>
  </si>
  <si>
    <t>Lote 04 - Locação de tablado, tenda e stande para eventos</t>
  </si>
  <si>
    <t>Diária</t>
  </si>
  <si>
    <t>Treliças de Alumínio Q15 (metro linear).</t>
  </si>
  <si>
    <t>Treliças de Alumínio D25 (metro linear).</t>
  </si>
  <si>
    <t>Treliças de Alumínio Q30 (metro linear).</t>
  </si>
  <si>
    <t>Treliças de Alumínio P50 (metro linear).</t>
  </si>
  <si>
    <t>Tenda medindo 10M x 50M com altura de 5M em treliça P30, cobertura em lona night day.</t>
  </si>
  <si>
    <t>Valor Total ARP - Lote 04</t>
  </si>
  <si>
    <t>Valor Total Estimando - Lote 04</t>
  </si>
  <si>
    <t>Lote 05 - Locação de equipamentos diversos para eventos</t>
  </si>
  <si>
    <t>Tela de Projeção - retrál de tamanho 100 polegadas.</t>
  </si>
  <si>
    <t>Nobreak (Estabilizador) - configuração mínima: 4 saídas 110 ou 220, 600VA.</t>
  </si>
  <si>
    <t>Criação de material para projeção mapeada</t>
  </si>
  <si>
    <t>Valor Total ARP - Lote 05</t>
  </si>
  <si>
    <t>Valor Total Estimado - Lote 05</t>
  </si>
  <si>
    <t>Lote 06 - Locação de mesas plásticas, madeira, ferro e toalhas para eventos</t>
  </si>
  <si>
    <t>Mesa madeira rúsca para centro sala de honra 1 x 1m - altura 0,50.</t>
  </si>
  <si>
    <t>Módulo balcão 2,20m (espelho, madeira, ferro).</t>
  </si>
  <si>
    <t>Módulo balcão com tampo iluminado 2,20m.</t>
  </si>
  <si>
    <t>Módulo balcão curvo para cerimônias.</t>
  </si>
  <si>
    <t xml:space="preserve">Toalha de tecido para mesa Buffet, colorida. </t>
  </si>
  <si>
    <t>Toalha de tecido para mesa Buffet, estampada.</t>
  </si>
  <si>
    <t>Manta decorava colorida (mesa buffet)</t>
  </si>
  <si>
    <t>Manta decorava estampada (mesa buffet).</t>
  </si>
  <si>
    <t>Valor Total ARP - Lote 06</t>
  </si>
  <si>
    <t>Valor Total Estimado - Lote 06</t>
  </si>
  <si>
    <t>Lote 07 - Locação de cadeiras, bancos e passadeiras paa eventos</t>
  </si>
  <si>
    <t xml:space="preserve">Cadeira madeira rúsca para sala de honra. </t>
  </si>
  <si>
    <t>Cadeira de ferro sem braço (pés cruzados).</t>
  </si>
  <si>
    <t>Sofá módulo 2 lugares (cores diversas).</t>
  </si>
  <si>
    <t>Sofá módulo 3 lugares (cores diversas).</t>
  </si>
  <si>
    <t>Tapetes para cerimônias (tamanhos diversos).</t>
  </si>
  <si>
    <t>Passadeira na cor vermelha</t>
  </si>
  <si>
    <t>Passadeira na cor azul.</t>
  </si>
  <si>
    <t>Passadeira na cor preta</t>
  </si>
  <si>
    <t>Passadeira na cor branca.</t>
  </si>
  <si>
    <t>Valor Total ARP - Lote 07</t>
  </si>
  <si>
    <t>Valor Total Estimado - Lote 07</t>
  </si>
  <si>
    <t>Lote 08 - Locação de arquibancadas e grades de isolamentos para eventos</t>
  </si>
  <si>
    <t>Guarda corpo medindo 2m x 1m</t>
  </si>
  <si>
    <t>Unifilas para isolamento de áreas.</t>
  </si>
  <si>
    <t>Valor Total ARP -Lote 08</t>
  </si>
  <si>
    <t>Valor Total Estimado - Lote 08</t>
  </si>
  <si>
    <t>Lote 09 - Locação de banheiros químicos para eventos</t>
  </si>
  <si>
    <t>Valor Total ARP - Lote 09</t>
  </si>
  <si>
    <t>Valor Total Estimado - Lote 09</t>
  </si>
  <si>
    <t>Valor Total Estimado - Lote 10</t>
  </si>
  <si>
    <t>Valor Total ARP - Lote 10</t>
  </si>
  <si>
    <t>Recepcionista</t>
  </si>
  <si>
    <t>Garçom</t>
  </si>
  <si>
    <t>Faxineiro</t>
  </si>
  <si>
    <t>Cerimonialista.</t>
  </si>
  <si>
    <t>Valor Total Estimado - Lote 11</t>
  </si>
  <si>
    <t>Valor Total Estimado - Lote 12</t>
  </si>
  <si>
    <t>Lote 10 - Serviços de decoração</t>
  </si>
  <si>
    <t>Lote 11 - Serviços correlatos</t>
  </si>
  <si>
    <t>Lote 12 - Serviços de promoção de eventos</t>
  </si>
  <si>
    <t>Lote 13 - Itens para ambientação e decoração para eventos</t>
  </si>
  <si>
    <t>Tapete para ambientação.</t>
  </si>
  <si>
    <t>Casçais – P (vidro, ferro, madeira).</t>
  </si>
  <si>
    <t>Casçais – M (vidro, ferro, madeira).</t>
  </si>
  <si>
    <t xml:space="preserve">Casçais – G (vidro, ferro, madeira). </t>
  </si>
  <si>
    <t>Vasos decoravos - M – (vidro, ferro, madeira e prata).</t>
  </si>
  <si>
    <t>Lustres – ferro, madeira, palha e tecido.</t>
  </si>
  <si>
    <t>Champanheiras de pé.</t>
  </si>
  <si>
    <t>Pufs (cores diversas).</t>
  </si>
  <si>
    <t xml:space="preserve">Tribuna em vidro, madeira ou acrílico. </t>
  </si>
  <si>
    <t>Valor Total Estimado - Lote 13</t>
  </si>
  <si>
    <t>Valor Total (ARP N° 01/2024)</t>
  </si>
  <si>
    <t>Valor Total ARP - Lote 13</t>
  </si>
  <si>
    <t>Valor Total ARP - Lote 12</t>
  </si>
  <si>
    <t>Valor Total ARP - Lote 11</t>
  </si>
  <si>
    <t>Iluminação de Grande Porte, com 24 refletores de alumínio com lâmpadas para (foco 01 e 05) de 1000w, 48 refletores par led 3w, 12 movingsheadsbeam 200 5R, 02 canhões seguidores, 02 máquinas de fumaça 3000w profissional, 04 mini brutes de 06 lâmpadas, 01 mesa de iluminação compavel com essa quandade de equipamentos e 01 operador técnico profissional.</t>
  </si>
  <si>
    <t>Iluminação de Super Porte, com 48 refletores de alumínio com lâmpadas para (foco 01 e 05) de 1000w, 48 refletores par led 3w, 24 movingsheadsbeam 200 5R, 02 canhoes seguidores, 02 Atomics 3000w, 02 máquina de fumaça 3000w profissional, 08 mini brutes de 06 lâmpadas, 01 mesa de iluminação compavel com essa quandade de equipamentos e 01 operador técnico profissional.</t>
  </si>
  <si>
    <t>Painel de Led indoor/outdoor de pixel 6mm medindo 5x2m</t>
  </si>
  <si>
    <t>Sonorização de Pequeno Porte com 04 caixas acúscas, amplificação compavel, 01 mesa digital de 16 canais, 01 processador de sistemas digitais, 02 retornos para voz, 04 microfones sendo 02 sem fio e 01 operador técnico profissional.</t>
  </si>
  <si>
    <t>Sonorização de Medio Porte com 16 caixas acúscas sendo 08 caixas de subgraves e 08 caixas de medias altas, amplificação compavel, 02 mesas digitais de 32 canais com 08 auxiliares, 02 processador de sistemas digitais com 02 canais de entrada e 06 de saída, 01 sidefill duplo e estéreo, 04 retornos para voz, 01 retorno para baixo e 01 retorno para guitarra, 01 retorno para bateria, 01 retorno para teclado, 01 kit de microfones para bateria, 01 bateria completa com
bumbo 20 ou 22”, 24 microfones para voz e
equipamentos, 24 pedestais girafas, 02 microfones sem
fio para locução, 08 directs box, 02 pontos de
comunicação entre as mesas, acessórios para todo o
sistemas e 02 operadores técnicos profissionais.</t>
  </si>
  <si>
    <t>Sonorização de Grande Porte com 32 caixas acúscas sendo 16 caixas de subgraves e 16 caixas de medias altas, amplificação compavel, 02 mesas digitais de 48 canais com 16 auxiliares, 02 processador de sistemas digitais com 02 canais de entrada e 06 de saída, 01 sidefill duplo e estéreo, 08 retornos para voz, 01 retorno para baixo e 02 retornos para guitarra, 01 retorno para bateria, 01 retorno para teclado, 01 kit de microfones para bateria, 01 bateria completa com
bumbo 20 ou 22”, 46 microfones para voz e
equipamentos, 46 pedestais girafas, 02 microfones sem
fio para locução, 16 directs box, 01 sistema 02 pontos
de comunicação entre as mesas, acessórios para todo o
sistemas e 02 operadores técnicos profissionais.</t>
  </si>
  <si>
    <t>Sonorização de Super Porte com 48 caixas acúscas sendo 24 caixas de subgraves e 24 caixas de medias altas, amplificação compavel, 02 mesas digitais de 64 canais com 24 auxiliares, 02 processador de sistemas digitais com 02 canais de entrada e 06 de saída, 01 sidefill duplo e estéreo, 08 retornos para voz, 01 retorno para baixo e 02 retornos para guitarra, 01 retorno para bateria, 01 retorno para teclado, 01 kit de microfones para bateria, 01 bateria completa com
bumbo 20 ou 22”, 46 microfones para voz e
equipamentos, 46 pedestais girafas, 02 microfones sem
fio para locução, 16 directs box, 01 sistema 02 pontos
de comunicação entre as mesas, acessórios para todo o
sistemas e 02 operadores técnicos profissionais</t>
  </si>
  <si>
    <t>Palco de Pequeno Porte em treliças de alumínio P30 com cobertura em lona na chama medindo 06 metros de frente, 06 metros de fundo, 05 metros de altura (piso + teto), 01 metro de altura (chão + piso), com escada de acesso e fechado no fundo e laterais.</t>
  </si>
  <si>
    <t>Palco de Médio Porte em treliças de alumínio P30 com cobertura em lona an chama medindo 10 metros de frente, 08 metros de fundo, 06 metros de altura (piso + teto), 1,50 metros de altura (chão + piso), com escada de acesso e fechado no fundo e laterais</t>
  </si>
  <si>
    <t>Palco de Grande Porte em treliças de alumínio P30 e P50 com cobertura em lona an chama medindo 12 metros de frente, 08 metros de fundo, 07 metros de altura (piso + teto), 1,70 metros de altura (chão + piso), com escada de acesso e fechado no fundo e laterais.</t>
  </si>
  <si>
    <t>Palco de Super Porte em treliças de alumínio P50 com cobertura em lona an chama medindo 16 metros de frente, 12 metros de fundo, 08 metros de altura (piso + teto), 1,70 metros de altura (chão + piso), com escada de acesso, backstage e fechado no fundo e laterais</t>
  </si>
  <si>
    <t>Palco (tablado), medindo 4,40m x 3,20m x 0,50 m com piso feito em compensado de madeira naval, com carpete de 1º uso, revesdo com cantoneiras de ferro, com escada e rampa de acesso.</t>
  </si>
  <si>
    <t>Palco (tablado) medindo 8m x 8m x 0,50m com piso feito em compensado de madeira naval, com carpete de 1º uso, revesdo com cantoneiras de ferro com escada e rampa de acesso</t>
  </si>
  <si>
    <t>Tablado de estrutura modular metálica com piso de madeira, com carpete de 1º uso, placas de 2,20 x 1,60m, alturas disponíveis de: 0,30m,0,50m, 1,00m e 1,50m, para dar suporte a eventos.</t>
  </si>
  <si>
    <t>Tablado em compensado de 20mm, Carpete de 1º uso, altura de 10 cm e revesdo com cantoneiras de ferro ou alumínio. Placas de 2x1m.</t>
  </si>
  <si>
    <t>Stand especial medindo 4x3x2,20m, com material em perfis de alumínio octanorme, com ar-condicionado, paredes em ts ou vidro, instalação elétrica completa incluindo iluminação arficial interna, tomadas, testeiras para logomarcas piso em estrutura metálica com carpete de 1º uso, paisagismo com plantas ornamentais.</t>
  </si>
  <si>
    <t>Stand especial medindo 3x3x2,20m, com material em perfis de alumínio octanorme, sem ar-condicionado, paredes em ts, instalação elétrica completa incluindo iluminação arficial interna, tomadas, testeiras para logomarcas piso em estrutura metálica com carpete de 1º uso, paisagismo com plantas ornamentais</t>
  </si>
  <si>
    <t>Instalações sicas, fornecida em regime de locação. O espaço deve possuir área de 16m² (4x4m), sendo composto de, no mínimo: Paredes: divisórias em painéis TS (painel Laminado Melamínico) Estrutura sistema modular po octanorme, cor clara, com estrutura em alumínio; Iluminação: 01 ponto de luz a cada 2 m²; Tomada: 02 pontos de energia a cada bancada; Piso: Forração na cor grafite fixada no piso com fita dupla face; Idenficação: 01 Placa indicava de 0,98 x 0,46m em letras ARIAL a cada metro</t>
  </si>
  <si>
    <t>Instalações sicas, fornecida em regime de locação. O espaço deve possuir área de 24m² (8x3m), sendo composto de, no mínimo: Paredes: divisórias em painéis TS (painel Laminado Melamínico) Estrutura sistema modular po octanorme, cor clara, com estrutura em alumínio; Iluminação: 01 ponto de luz a cada 3 m²; Tomada: 02 pontos de energia a cada bancada; Piso: Forração na cor grafite fixada no piso com fita dupla face; Idenficação: 01 Placa indicava de 0,98 x 0,46m em letras ARIAL a cada metro.</t>
  </si>
  <si>
    <t>Tenda com montagem, em lona branca no eslo piramidal com base em estrutura metálica, medindo 4m x 4m cada, composta de calhas laterais, inteiriça reforçada para captação e escoamento de água. Altura de 2,50 metros em seus pés de sustentação.</t>
  </si>
  <si>
    <t>Tenda com montagem, transporte e desmontagem, em lona branca no eslo piramidal com base em estrutura metálica, medindo 6,00m x 6,00 metros cada, composta de calhas laterais, inteiriça reforçada paracaptação e escoamento de água. Altura de 2,50 metros em seus pés de sustentação.</t>
  </si>
  <si>
    <t>Tenda com montagem, transporte e desmontagem, em lona branca no eslo piramidal com base em estrutura metálica, medindo 10,00m x 10,00 metros cada, composta de calhas laterais, inteiriça reforçada para captação e escoamento de água. Altura de 3,0 metros em seus pés de sustentação.</t>
  </si>
  <si>
    <t>Tenda em lona branca no eslo piramidal com base em estrutura de alumínio1. treliça D25, medindo 5m x 5m cada, composta de calhas laterais, inteiriça reforçada para captação e escoamento de água, sem tablado. Altura de 2,50 metros em seus pés de sustentação.</t>
  </si>
  <si>
    <t>Tenda em lona branca no eslo piramidal com base em estrutura de alumínio treliça Q30, medindo 10m x 10m cada, composta de calhas laterais, inteiriça reforçada para captação e escoamento de água. Altura de 3,00 metros em seus pés de sustentação sem tablado.</t>
  </si>
  <si>
    <t>Tenda em lona branca no eslo piramidal com base em estrutura de alumínio treliça Q30, medindo 10m x 10m cada, composta de calhas laterais, inteiriça reforçada para captação e escoamento de água. Altura de 3,00 metros em seus pés de sustentação com piso em madeira e carpete.</t>
  </si>
  <si>
    <t>Tenda em lona branca no eslo piramidal com base em estrutura de alumínio treliça Q30, medindo 10m x 10m cada, composta de calhas laterais, inteiriça reforçada para captação e escoamento de água. Altura de 3,00 metros em seus pés de sustentação com piso em madeira, carpete e revesmento em malha tensionada na parte superior.</t>
  </si>
  <si>
    <t>Pracável de 2m x 1m, em alumínio estrutural com tampo, compensado naval, material anderrapante e capacidade de carga de 300kg/m². Pés telescópicos com regulagem de altura em milímetros para corrigir eventuais desníveis no piso, com altura máxima de 1,60m (PLACA).</t>
  </si>
  <si>
    <t>Painéis de fórmica estrutural TS de 2,00x2,50m de altura (PEÇA).</t>
  </si>
  <si>
    <t>Aparelho Data Show - 3.000 lumens (projetor + computador) com operador para o mesmo.</t>
  </si>
  <si>
    <t>Aparelho Data Show - 5.000 lumens (projetor + computador) com operador para o mesmo.</t>
  </si>
  <si>
    <t>Tela de Projeção - de tamanho 150 polegadas com tripé de ferro.</t>
  </si>
  <si>
    <t>Tela de Projeção de tamanho 200 polegadas em treliça Q-15 ou D-25.</t>
  </si>
  <si>
    <t>Notebook 15 3000 3501-A25P - Intel Core i3 4GB 256GB SSD 15,6” LED Windows 10; Referência i15- 3501-A25P; Processador Intel® Core™ i3;. Especificações do processado Geração 10ª; 3.4GHz; Sistema Operacional Windowns 10; tamanho da tela 15,6"; resolução da tela HD (1366x768); - 2 Entradas USB 3.2 - 1 Entrada USB 2.0 - 1 Entrada HDMI 1.4 - Entrada de rede; Wi-Fi - Bluetooth 5.0;Teclado padrão ABNT 2; Cartão SD (SD, SDHC, SDXC); Largura: 36,4cm - Altura: 2cm - Profundidade: 32cm; Largura: 49,4cm - Altura: 7,6cm - Profundidade: 32cm.</t>
  </si>
  <si>
    <t>Impressora Mulfuncional Laser com Tonner Original (impressora/copiadora/scanner), com resolução ópca 600x600dpi; Velocidade de impressão e cópia de 20 ppm; Duplex automáco; Resolução ópca (scanner) 600x600dpi; Digitalização para rede; Bandeja com capacidade para 250 folhas; Bandeja de saída para 100 folhas; Tipos de mídias principais: carta, A4, Ocio; Compabilidade com MS-Windows 98, MS-Windows XP/Vista/Linux; Interface USB e Rede 10/100 Mbps; ciclo de vida mensal de aproximadamente 10.000 páginas; Alimentação automáca de 110~127 VAC, 50/60 Hz, com cabo USB incluso</t>
  </si>
  <si>
    <t>Smart TV LED 43” Full HD PTV43E10N5SF com Midiacast 2 HDMI 2 USB; Entradas:02Xusb 02 x HDMI; Wireless Integrado Potência:20 W (Estéreo) Nivelador Automáco de Volume: Sim Equalização de Som: Sim Ajuste de Temperatura de Cor: Sim Tempo de Resposta (ms):9 ms Formato: 16:9 Ângulo de Visão: 170 graus Sistema de Cores: PAL-M, PAL-N e NTSC Velocidade de Painel:60 Hz Suporte de Parede:200x200 (Vesa) Brilho:305 cd/m ao quadrado Contraste:1.200.000:1 (Dinâmico) Saídas: Áudio RCA.</t>
  </si>
  <si>
    <t>Smart TV 4K 60" LED Ultra HD 60UN7310PSA ThinQ AI Inteligência Arficial webOS 5.0 HDR 3 HDMI 2 USB;Modelo 60UN7310PSA; Tamanho da tela: 60" Resolução: 4K UHD Tipo de Painel: LCD/LED Processador: Quad Core Processor 4K; Funcionalidade Sistema Operacional: webOS 5.0 ThinQ AI: Google Assistente Built-In: Alexa Built-In: Works with Apple HomeKit: Works with Apple AirPlay2: Painel de Controle: Sim Conteúdos 360 VR: Sim;HDMI 3 entradas; Wi-fi integrado;</t>
  </si>
  <si>
    <t>Climazador Evaporavo com vazão de 10.000 m³/hora</t>
  </si>
  <si>
    <t>Climazador Evaporavo com vazão de 25.000 m³/hora.</t>
  </si>
  <si>
    <t>Projetor a laser 5000 lumiens para Projeção Mapeada 30"- 500" / taxa de contraste de 1.000.000:1 / tecnologia de projeção a laser</t>
  </si>
  <si>
    <t>Notebook para projeção mapeada core i9/ 32GB / HD / SSD / PLACA DE VÍDEO 16GB</t>
  </si>
  <si>
    <t>Mesa plásca quadrada – 04 lugares, com toalha de tecido para mesa nas cores branca e coloridas variadas</t>
  </si>
  <si>
    <t>Mesa plásca redonda – 06 lugares, com toalha de tecido para mesa nas core: branca e coloridas variadas</t>
  </si>
  <si>
    <t>Mesa ferro quadrada (pés cruzados) - 04 lugares, com toalha de tecido para mesa nas cores: branca e coloridas variadas</t>
  </si>
  <si>
    <t>Mesa com tampo de ferro ou madeira redonda - 08 lugares, com toalha de tecido para mesa nas cores: branca e coloridas variadas.</t>
  </si>
  <si>
    <t>Mesa com tampo de ferro ou madeira redonda - 10 lugares, com toalha de tecido para mesa nas cores: branca e coloridas variadas.</t>
  </si>
  <si>
    <t>Mesa com tampo de vidro para centro sala de honra 1 x 1m - altura 0,50.</t>
  </si>
  <si>
    <t>Mesa madeira entalhada para cerimônias – 3 metros.</t>
  </si>
  <si>
    <t>Mesa de espelho com 2,5 metros (prata e bronze).</t>
  </si>
  <si>
    <t>Mesa para buffet (ferro, madeira, espelho, resinada).</t>
  </si>
  <si>
    <t>Aparador apoio cerimônias em espelho – 2 metros.</t>
  </si>
  <si>
    <t>Aparador apoio cerimônias madeira, ferro – 2 metros.</t>
  </si>
  <si>
    <t>Mesa po bistrô, tampo redondo com aproximadamente 50 cm de diâmetro. Tampo em vidro ou metal, estrutura tubular em aço carbono c/ tratamento an- corrosivo (fosfato), pintura eletrostáca (cores diversas). Altura aproximada: 1m05cm</t>
  </si>
  <si>
    <t>Mesa montada com material po pranchão em formato padronizado octanorme, com toalha em tecido para a mesa;</t>
  </si>
  <si>
    <t>Toalha de tecido para mesa (04 lugares formato quadrada) Cor: branca.</t>
  </si>
  <si>
    <t>Toalha de tecido para mesa (04 lugares, formato quadrada) Colorida.</t>
  </si>
  <si>
    <t>Toalha de tecido para mesa (06 lugares, formato redonda) Cor. branca.</t>
  </si>
  <si>
    <t>Toalha de tecido para mesa (06 lugares, formato redonda) Cor: colorida.</t>
  </si>
  <si>
    <t>Toalha de tecido para mesa (08 lugares, formato redonda) Cor. branca.</t>
  </si>
  <si>
    <t>Toalha de tecido para mesa (08 lugares, formato redonda) Cor: colorida</t>
  </si>
  <si>
    <t>Toalha de tecido para mesa (10 lugares, formato redonda) Cor. branca.</t>
  </si>
  <si>
    <t>Toalha de tecido para mesa (10 lugares, formato redonda) Cor. colorida.</t>
  </si>
  <si>
    <t>Toalha de tecido para mesa Buffet, na cor branca.</t>
  </si>
  <si>
    <t>Toalha de renda na cor branca para mesa Buffet.</t>
  </si>
  <si>
    <t>Tampo de tecido para mesa (06 lugares formato redondo). Cor: colorido liso.</t>
  </si>
  <si>
    <t>Tampo de tecido para mesa (06 lugares formato redondo). Estampado</t>
  </si>
  <si>
    <t>Tampo de tecido para mesa (08 lugares formato redondo). Cor: colorido liso.</t>
  </si>
  <si>
    <t>Tampo de tecido para mesa (08 lugares formato redondo). Estampado.</t>
  </si>
  <si>
    <t>Tampo de tecido para mesa (10 lugares formato redondo). Cor colorido liso.</t>
  </si>
  <si>
    <t>Tampo de tecido para mesa (10 lugares formato redondo). Estampado.</t>
  </si>
  <si>
    <t>Cadeira plásca sem braço com capa / tecido na cor branca ou colorida.</t>
  </si>
  <si>
    <t>Cadeira de plásca com braço com capa / tecido na cor branca ou colorida</t>
  </si>
  <si>
    <t>Cadeira madeira medalhão para mesa de honra com acolchoamento.</t>
  </si>
  <si>
    <t>Banco madeira rúsca com no máximo 03 lugares para sala de honra.</t>
  </si>
  <si>
    <t>Banco madeira rúsca com no máximo 06 lugares para sala de honra.</t>
  </si>
  <si>
    <t>Banqueta alta em metal, estrutura tubular em aço carbono c/ tratamento an-corrosivo, pintura eletrostáca (cores diversas). Assento com estofado (cores diversas).</t>
  </si>
  <si>
    <t>Arquibancada com 9 degraus de altura, com uma passarela com 1,20mt de largura, guarda corpo padronizado e assento em madeira e ferro (lote de até 50 metros). (UNIDADE)</t>
  </si>
  <si>
    <t>Grades de isolamento em ferro galvanizado medindo 1,30m de altura. (METRO LINEAR).</t>
  </si>
  <si>
    <t>Isolamento de área, com peças em compensado 15mm de espessura ou placas em ferro galvanizado, de 2,44m altura por 1,22m de largura, pintado em preto ou alumínio (METRO LINEAR)</t>
  </si>
  <si>
    <t>Banheiro Químico versão standard (caixa de dejetos com assento, suporte higiênico, idenficação feminino/masculino, pontos de venlação, mictório, abertura para circulação de ar, trinco da porta com idenficação (aberto/fechado), largura 1,10m, comprimento 1,20m, altura mínima de 2,10m), com manutenção</t>
  </si>
  <si>
    <t>Banheiro Químico versão standard (caixa de dejetos com assento, suporte higiênico, idenficação feminino/masculino, pontos de venlação, mictório, abertura para circulação de ar, trinco da porta com idenficação (aberto/fechado), largura 1,10m, comprimento 1,20m, altura mínima de 2,10m), ser adaptado para portadores de necessidades especiais: conter barras laterais de apoio e piso rebaixado ou rampa de acesso, e a porta de entrada deverá ter largura mínima de 80cm e abertura de 180 graus, com manutenção.</t>
  </si>
  <si>
    <t>Banheiro Químico versão LUXO em container de 6m de comprimento, com 36.000 BTUS de ar condicionado, caixa de dejetos com assento, caixa d’água e limpeza durante a locação.</t>
  </si>
  <si>
    <t>Prestação de serviços de decoração em área de no mínimo 80m² e no máximo 200m², arranjos de flores branca, amarelas, vermelhas, e outras com folhagens, balões, velas ou quadros, etc. (SERVIÇO).</t>
  </si>
  <si>
    <t>Prestação de serviços de decoração em área de no mínimo 200m² e no máximo 500m², arranjos de flores branca, amarelas, vermelhas, e outras com folhagens, balões, velas quadros, etc (SERVIÇO).</t>
  </si>
  <si>
    <t>Prestação de serviços de decoração em área de no mínimo 500m² e no máximo 800m², arranjos de flores branca, amarelas, vermelhas, e outras com folhagens, balões, velas quadros, etc (SERVIÇO).</t>
  </si>
  <si>
    <t>Prestação de serviços de decoração em área de no mínimo 800m² e no máximo 1000m², arranjos de flores branca, amarelas, vermelhas, e outras com folhagens, balões, velas quadros, etc (SERVIÇO).</t>
  </si>
  <si>
    <t>Fotografo (disponibilizar no mínimo 200 fotos em mídia CD/DVD)</t>
  </si>
  <si>
    <t>Cinegrafista (disponibilizar no mínimo 2hrs de filmagem já editada em mídia de DVD)</t>
  </si>
  <si>
    <t>Serviços de gravação de áudio depalestras/reuniões e disponibilização do mesmo em mídia de CD/DVD</t>
  </si>
  <si>
    <t>Serviços transmissão de imagem deforma Simultânea para espaços abertos e/ou fechados</t>
  </si>
  <si>
    <t>Serviço de elaboração de projetos de eventos em datas comemoravas do calendário do governo do Estado do Piauí, contemplando a pesquisa, o planejamento, a apresentação, o desenvolvimento, o acompanhamento junto aos executores (fornecedores) do projeto. Ficando por conta da contratada todas as despesas inerentes a prestação dos serviços, inclusive deslocamentos, dentro do Estado do Piauí.</t>
  </si>
  <si>
    <t>Vasos decoravos - P – (vidro, ferro, madeira e prata).</t>
  </si>
  <si>
    <t>Vasos decoravos - G – (vidro, ferro, madeira e prata).</t>
  </si>
  <si>
    <t>Vasos decoravos - GG – (vidro, ferro, madeira e prata).</t>
  </si>
  <si>
    <t>Valor Global Estimado</t>
  </si>
  <si>
    <t>Prorrogação ARP N° 01/2024 (P.E. N° 25/2023)</t>
  </si>
  <si>
    <t>Preço 05</t>
  </si>
  <si>
    <t>Preço 06</t>
  </si>
  <si>
    <t>Instalações físicas, fornecida em regime de locação. O espaço deve possuir área de 16m² (4x4m), sendo composto de, no mínimo: Paredes: divisórias em painéis TS (painel Laminado Melamínico) Estrutura sistema modular po octanorme, cor clara, com estrutura em alumínio; Iluminação: 01 ponto de luz a cada 2 m²; Tomada: 02 pontos de energia a cada bancada; Piso: Forração na cor grafite fixada no piso com fita dupla face; Idenficação: 01 Placa indicava de 0,98 x 0,46m em letras ARIAL a cada metro</t>
  </si>
  <si>
    <t>Instalações físicas, fornecida em regime de locação. O espaço deve possuir área de 24m² (8x3m), sendo composto de, no mínimo: Paredes: divisórias em painéis TS (painel Laminado Melamínico) Estrutura sistema modular po octanorme, cor clara, com estrutura em alumínio; Iluminação: 01 ponto de luz a cada 3 m²; Tomada: 02 pontos de energia a cada bancada; Piso: Forração na cor grafite fixada no piso com fita dupla face; Idenficação: 01 Placa indicava de 0,98 x 0,46m em letras ARIAL a cada metro.</t>
  </si>
  <si>
    <t>Fornecedor 01
Multi Eventos</t>
  </si>
  <si>
    <t>Castiçais – P (vidro, ferro, madeira).</t>
  </si>
  <si>
    <t>Castiçais – M (vidro, ferro, madeira).</t>
  </si>
  <si>
    <t xml:space="preserve">Castiçais – G (vidro, ferro, madeira). </t>
  </si>
  <si>
    <t>Manta decorativa colorida (mesa buffet)</t>
  </si>
  <si>
    <t>Manta decorativa estampada (mesa buffet).</t>
  </si>
  <si>
    <t>Fornecedor 02
Bast Produções</t>
  </si>
  <si>
    <t>Preço 07</t>
  </si>
  <si>
    <t>Preço 08</t>
  </si>
  <si>
    <t>Forcenedor 03
Patamares Produções</t>
  </si>
  <si>
    <t>Preço 09</t>
  </si>
  <si>
    <t>Método Matemático:
Média</t>
  </si>
  <si>
    <t>Banco de Preços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</si>
</sst>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_-&quot;R$&quot;* #,##0.00_-;\-&quot;R$&quot;* #,##0.00_-;_-&quot;R$&quot;* &quot;-&quot;??_-;_-@_-"/>
  </numFmts>
  <fonts count="11" x14ac:knownFonts="1">
    <font>
      <sz val="11"/>
      <color theme="1"/>
      <name val="Calibri"/>
      <family val="2"/>
      <scheme val="minor"/>
    </font>
    <font>
      <sz val="10"/>
      <name val="Calibri"/>
      <family val="2"/>
      <scheme val="minor"/>
    </font>
    <font>
      <sz val="11"/>
      <color theme="1"/>
      <name val="Calibri"/>
      <family val="2"/>
      <scheme val="minor"/>
    </font>
    <font>
      <b/>
      <sz val="10"/>
      <color rgb="FF000000"/>
      <name val="Calibri"/>
      <family val="2"/>
    </font>
    <font>
      <sz val="10"/>
      <color theme="1"/>
      <name val="Calibri"/>
      <family val="2"/>
      <scheme val="minor"/>
    </font>
    <font>
      <sz val="8"/>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99">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164" fontId="4" fillId="0" borderId="0" xfId="1" applyFont="1" applyBorder="1" applyAlignment="1">
      <alignment horizontal="center" vertical="center"/>
    </xf>
    <xf numFmtId="164" fontId="1" fillId="0" borderId="0" xfId="0" applyNumberFormat="1" applyFont="1" applyAlignment="1">
      <alignment horizontal="center" vertical="center"/>
    </xf>
    <xf numFmtId="164" fontId="0" fillId="0" borderId="0" xfId="1" applyFont="1" applyAlignment="1">
      <alignment horizontal="center" vertical="center"/>
    </xf>
    <xf numFmtId="164" fontId="0" fillId="0" borderId="0" xfId="1" applyFont="1"/>
    <xf numFmtId="164" fontId="0" fillId="0" borderId="0" xfId="0" applyNumberFormat="1" applyAlignment="1">
      <alignment horizontal="center"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xf>
    <xf numFmtId="164" fontId="1" fillId="2" borderId="1" xfId="1" applyFont="1" applyFill="1" applyBorder="1" applyAlignment="1">
      <alignment horizontal="center" vertical="center"/>
    </xf>
    <xf numFmtId="0" fontId="1" fillId="2" borderId="1" xfId="0" applyFont="1" applyFill="1" applyBorder="1" applyAlignment="1">
      <alignment horizontal="center" vertical="center" wrapText="1"/>
    </xf>
    <xf numFmtId="0" fontId="7" fillId="0" borderId="1" xfId="0" applyFont="1" applyBorder="1" applyAlignment="1">
      <alignment horizontal="center" vertical="center"/>
    </xf>
    <xf numFmtId="164" fontId="4" fillId="0" borderId="1" xfId="1" applyFont="1" applyBorder="1" applyAlignment="1">
      <alignment horizontal="center" vertical="center"/>
    </xf>
    <xf numFmtId="164" fontId="1" fillId="0" borderId="1" xfId="1" applyFont="1" applyBorder="1" applyAlignment="1">
      <alignment horizontal="center" vertical="center"/>
    </xf>
    <xf numFmtId="164" fontId="1" fillId="0" borderId="1" xfId="1" applyFont="1" applyBorder="1" applyAlignment="1">
      <alignment horizontal="center" vertical="center" wrapText="1"/>
    </xf>
    <xf numFmtId="0" fontId="7" fillId="0" borderId="1" xfId="0" applyFont="1" applyBorder="1" applyAlignment="1">
      <alignment horizontal="justify" vertical="top" wrapText="1"/>
    </xf>
    <xf numFmtId="164" fontId="1" fillId="3" borderId="1" xfId="1" applyFont="1" applyFill="1" applyBorder="1" applyAlignment="1">
      <alignment horizontal="center" vertical="center"/>
    </xf>
    <xf numFmtId="9" fontId="1" fillId="3" borderId="1" xfId="2" applyFont="1" applyFill="1" applyBorder="1" applyAlignment="1">
      <alignment horizontal="center" vertical="center"/>
    </xf>
    <xf numFmtId="44" fontId="1" fillId="2" borderId="1" xfId="0" applyNumberFormat="1" applyFont="1" applyFill="1" applyBorder="1" applyAlignment="1">
      <alignment horizontal="center" vertical="center"/>
    </xf>
    <xf numFmtId="0" fontId="4" fillId="0" borderId="1" xfId="0" applyFont="1" applyBorder="1" applyAlignment="1">
      <alignment horizontal="justify" vertical="top" wrapText="1"/>
    </xf>
    <xf numFmtId="0" fontId="4" fillId="0" borderId="1" xfId="0" applyFont="1" applyBorder="1" applyAlignment="1">
      <alignment horizontal="justify" vertical="top"/>
    </xf>
    <xf numFmtId="0" fontId="9"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left" vertical="center" wrapText="1"/>
    </xf>
    <xf numFmtId="0" fontId="6" fillId="5" borderId="1" xfId="0" applyFont="1" applyFill="1" applyBorder="1" applyAlignment="1">
      <alignment horizontal="center" vertical="center" wrapText="1"/>
    </xf>
    <xf numFmtId="164" fontId="1" fillId="5" borderId="1" xfId="1" applyFont="1" applyFill="1" applyBorder="1" applyAlignment="1">
      <alignment horizontal="center" vertical="center"/>
    </xf>
    <xf numFmtId="164" fontId="1" fillId="5" borderId="1" xfId="1" applyFont="1" applyFill="1" applyBorder="1" applyAlignment="1">
      <alignment horizontal="center" vertical="center" wrapText="1"/>
    </xf>
    <xf numFmtId="164" fontId="0" fillId="0" borderId="0" xfId="1" applyFont="1" applyBorder="1" applyAlignment="1">
      <alignment horizontal="center" vertical="center"/>
    </xf>
    <xf numFmtId="0" fontId="8" fillId="2" borderId="0" xfId="0" applyFont="1" applyFill="1" applyAlignment="1">
      <alignment horizontal="center" vertical="center"/>
    </xf>
    <xf numFmtId="44" fontId="8" fillId="2" borderId="0" xfId="1" applyNumberFormat="1" applyFont="1" applyFill="1" applyBorder="1" applyAlignment="1">
      <alignment horizontal="center" vertical="center"/>
    </xf>
    <xf numFmtId="0" fontId="8" fillId="2" borderId="0" xfId="0" applyFont="1" applyFill="1" applyAlignment="1">
      <alignment vertical="center"/>
    </xf>
    <xf numFmtId="164" fontId="0" fillId="2" borderId="0" xfId="1" applyFont="1" applyFill="1" applyBorder="1" applyAlignment="1">
      <alignment horizontal="center" vertical="center"/>
    </xf>
    <xf numFmtId="0" fontId="8" fillId="2" borderId="1" xfId="0" applyFont="1" applyFill="1" applyBorder="1" applyAlignment="1">
      <alignment horizontal="center" vertical="center"/>
    </xf>
    <xf numFmtId="164" fontId="9" fillId="2" borderId="1" xfId="1" applyFont="1" applyFill="1" applyBorder="1" applyAlignment="1">
      <alignment horizontal="center" vertical="center" wrapText="1"/>
    </xf>
    <xf numFmtId="44" fontId="9" fillId="2" borderId="1" xfId="0" applyNumberFormat="1" applyFont="1" applyFill="1" applyBorder="1" applyAlignment="1">
      <alignment horizontal="center" vertical="center"/>
    </xf>
    <xf numFmtId="164" fontId="0" fillId="2" borderId="0" xfId="1" applyFont="1" applyFill="1" applyAlignment="1">
      <alignment horizontal="center" vertical="center"/>
    </xf>
    <xf numFmtId="164" fontId="9" fillId="2" borderId="0" xfId="1" applyFont="1" applyFill="1" applyBorder="1" applyAlignment="1">
      <alignment horizontal="center" vertical="center"/>
    </xf>
    <xf numFmtId="164" fontId="9" fillId="2" borderId="0" xfId="1" applyFont="1" applyFill="1" applyBorder="1" applyAlignment="1">
      <alignment horizontal="center" vertical="center" wrapText="1"/>
    </xf>
    <xf numFmtId="44" fontId="9" fillId="2" borderId="0" xfId="0" applyNumberFormat="1" applyFont="1" applyFill="1" applyAlignment="1">
      <alignment horizontal="center" vertical="center"/>
    </xf>
    <xf numFmtId="164" fontId="1" fillId="2" borderId="0" xfId="1" applyFont="1" applyFill="1" applyBorder="1" applyAlignment="1">
      <alignment horizontal="center" vertical="center"/>
    </xf>
    <xf numFmtId="44" fontId="1" fillId="2" borderId="0" xfId="0" applyNumberFormat="1" applyFont="1" applyFill="1" applyAlignment="1">
      <alignment horizontal="center" vertical="center"/>
    </xf>
    <xf numFmtId="0" fontId="7" fillId="0" borderId="1" xfId="0" applyFont="1" applyBorder="1" applyAlignment="1">
      <alignment horizontal="justify" vertical="center" wrapText="1"/>
    </xf>
    <xf numFmtId="164" fontId="6" fillId="2" borderId="1" xfId="0" applyNumberFormat="1" applyFont="1" applyFill="1" applyBorder="1" applyAlignment="1">
      <alignment horizontal="center" vertical="center"/>
    </xf>
    <xf numFmtId="0" fontId="6" fillId="2" borderId="0" xfId="0" applyFont="1" applyFill="1" applyAlignment="1">
      <alignment horizontal="center" vertical="center"/>
    </xf>
    <xf numFmtId="164" fontId="6" fillId="2" borderId="0" xfId="0" applyNumberFormat="1" applyFont="1" applyFill="1" applyAlignment="1">
      <alignment horizontal="center" vertical="center"/>
    </xf>
    <xf numFmtId="164" fontId="6" fillId="2" borderId="0" xfId="1" applyFont="1" applyFill="1" applyBorder="1" applyAlignment="1">
      <alignment vertical="center"/>
    </xf>
    <xf numFmtId="0" fontId="8" fillId="0" borderId="6" xfId="0" applyFont="1" applyBorder="1" applyAlignment="1">
      <alignment horizontal="center" vertical="center"/>
    </xf>
    <xf numFmtId="0" fontId="7" fillId="0" borderId="6" xfId="0" applyFont="1" applyBorder="1" applyAlignment="1">
      <alignment horizontal="justify" vertical="top" wrapText="1"/>
    </xf>
    <xf numFmtId="0" fontId="7" fillId="0" borderId="6" xfId="0" applyFont="1" applyBorder="1" applyAlignment="1">
      <alignment horizontal="center" vertical="center" wrapText="1"/>
    </xf>
    <xf numFmtId="0" fontId="1"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justify" vertical="center"/>
    </xf>
    <xf numFmtId="0" fontId="4" fillId="2" borderId="1" xfId="0" applyFont="1" applyFill="1" applyBorder="1" applyAlignment="1">
      <alignment horizontal="justify" vertical="center" wrapText="1"/>
    </xf>
    <xf numFmtId="0" fontId="4" fillId="0" borderId="1" xfId="0" applyFont="1" applyBorder="1" applyAlignment="1">
      <alignment horizontal="justify" vertical="center" wrapText="1"/>
    </xf>
    <xf numFmtId="164" fontId="6" fillId="6" borderId="1" xfId="1" applyFont="1" applyFill="1" applyBorder="1" applyAlignment="1">
      <alignment horizontal="center" vertical="center"/>
    </xf>
    <xf numFmtId="0" fontId="9"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9" fillId="7" borderId="1" xfId="1"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xf>
    <xf numFmtId="44" fontId="8" fillId="5" borderId="1" xfId="1" applyNumberFormat="1" applyFont="1" applyFill="1" applyBorder="1" applyAlignment="1">
      <alignment horizontal="center" vertical="center"/>
    </xf>
    <xf numFmtId="164" fontId="9" fillId="5" borderId="1" xfId="1" applyFont="1" applyFill="1" applyBorder="1" applyAlignment="1">
      <alignment horizontal="center" vertical="center"/>
    </xf>
    <xf numFmtId="164" fontId="6" fillId="5" borderId="1" xfId="1" applyFont="1" applyFill="1" applyBorder="1" applyAlignment="1">
      <alignment vertical="center"/>
    </xf>
    <xf numFmtId="164" fontId="1" fillId="5" borderId="6" xfId="1" applyFont="1" applyFill="1" applyBorder="1" applyAlignment="1">
      <alignment horizontal="center" vertical="center" wrapText="1"/>
    </xf>
    <xf numFmtId="164" fontId="1" fillId="5" borderId="6" xfId="1" applyFont="1" applyFill="1" applyBorder="1" applyAlignment="1">
      <alignment horizontal="center" vertical="center"/>
    </xf>
    <xf numFmtId="44" fontId="8" fillId="2" borderId="1" xfId="0" applyNumberFormat="1" applyFont="1" applyFill="1" applyBorder="1" applyAlignment="1">
      <alignment vertical="center"/>
    </xf>
    <xf numFmtId="0" fontId="4" fillId="0" borderId="1" xfId="0" applyFont="1" applyBorder="1" applyAlignment="1">
      <alignment horizontal="center" vertical="center" wrapText="1"/>
    </xf>
    <xf numFmtId="2" fontId="1" fillId="3" borderId="1" xfId="1" applyNumberFormat="1" applyFont="1" applyFill="1" applyBorder="1" applyAlignment="1">
      <alignment horizontal="center" vertical="center"/>
    </xf>
    <xf numFmtId="164" fontId="10" fillId="0" borderId="1" xfId="1" applyFont="1" applyBorder="1" applyAlignment="1">
      <alignment horizontal="center" vertical="center" wrapText="1"/>
    </xf>
    <xf numFmtId="164" fontId="10" fillId="2" borderId="1" xfId="1" applyFont="1" applyFill="1" applyBorder="1" applyAlignment="1">
      <alignment horizontal="center" vertical="center" wrapText="1"/>
    </xf>
    <xf numFmtId="0" fontId="0" fillId="0" borderId="1" xfId="0" applyBorder="1" applyAlignment="1">
      <alignment horizontal="center" vertical="center"/>
    </xf>
    <xf numFmtId="164" fontId="1" fillId="2" borderId="1" xfId="1" applyFont="1" applyFill="1" applyBorder="1" applyAlignment="1">
      <alignment horizontal="center" vertical="center" wrapText="1"/>
    </xf>
    <xf numFmtId="0" fontId="8" fillId="6" borderId="1" xfId="0" applyFont="1" applyFill="1" applyBorder="1" applyAlignment="1">
      <alignment horizontal="center" vertical="center"/>
    </xf>
    <xf numFmtId="0" fontId="6"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9" fillId="2" borderId="1" xfId="1" applyFont="1" applyFill="1" applyBorder="1" applyAlignment="1">
      <alignment horizontal="center" vertical="center" wrapText="1"/>
    </xf>
    <xf numFmtId="164" fontId="6" fillId="6" borderId="1" xfId="1" applyFont="1" applyFill="1" applyBorder="1" applyAlignment="1">
      <alignment horizontal="center" vertical="center"/>
    </xf>
    <xf numFmtId="164" fontId="6"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9" fillId="7" borderId="1" xfId="1" applyNumberFormat="1"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3">
    <cellStyle name="Moeda" xfId="1" builtinId="4"/>
    <cellStyle name="Normal" xfId="0" builtinId="0"/>
    <cellStyle name="Porcentagem" xfId="2" builtinId="5"/>
  </cellStyles>
  <dxfs count="0"/>
  <tableStyles count="0" defaultTableStyle="TableStyleMedium2" defaultPivotStyle="PivotStyleLight16"/>
  <colors>
    <mruColors>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1343025</xdr:colOff>
      <xdr:row>0</xdr:row>
      <xdr:rowOff>666751</xdr:rowOff>
    </xdr:to>
    <xdr:pic>
      <xdr:nvPicPr>
        <xdr:cNvPr id="2" name="Imagem 3">
          <a:extLst>
            <a:ext uri="{FF2B5EF4-FFF2-40B4-BE49-F238E27FC236}">
              <a16:creationId xmlns:a16="http://schemas.microsoft.com/office/drawing/2014/main" id="{465018BA-B605-48C5-9620-01C906E03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759744"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172811</xdr:colOff>
      <xdr:row>0</xdr:row>
      <xdr:rowOff>28575</xdr:rowOff>
    </xdr:from>
    <xdr:to>
      <xdr:col>7</xdr:col>
      <xdr:colOff>639537</xdr:colOff>
      <xdr:row>0</xdr:row>
      <xdr:rowOff>685800</xdr:rowOff>
    </xdr:to>
    <xdr:pic>
      <xdr:nvPicPr>
        <xdr:cNvPr id="3" name="Imagem 2">
          <a:extLst>
            <a:ext uri="{FF2B5EF4-FFF2-40B4-BE49-F238E27FC236}">
              <a16:creationId xmlns:a16="http://schemas.microsoft.com/office/drawing/2014/main" id="{5A0E4A93-2E56-40F8-AB51-26DD99ADE5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92786" y="28575"/>
          <a:ext cx="1762126"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1343025</xdr:colOff>
      <xdr:row>1</xdr:row>
      <xdr:rowOff>0</xdr:rowOff>
    </xdr:to>
    <xdr:pic>
      <xdr:nvPicPr>
        <xdr:cNvPr id="3" name="Imagem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2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191861</xdr:colOff>
      <xdr:row>0</xdr:row>
      <xdr:rowOff>0</xdr:rowOff>
    </xdr:from>
    <xdr:to>
      <xdr:col>21</xdr:col>
      <xdr:colOff>1039585</xdr:colOff>
      <xdr:row>1</xdr:row>
      <xdr:rowOff>0</xdr:rowOff>
    </xdr:to>
    <xdr:pic>
      <xdr:nvPicPr>
        <xdr:cNvPr id="4" name="Imagem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50718" y="0"/>
          <a:ext cx="1759404" cy="775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8D97-C875-4AD1-AA24-BB021D800984}">
  <dimension ref="A1"/>
  <sheetViews>
    <sheetView workbookViewId="0"/>
  </sheetViews>
  <sheetFormatPr defaultRowHeight="14.4" x14ac:dyDescent="0.3"/>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F103-F0EF-4746-9446-09CBE1F38745}">
  <dimension ref="A1:I398"/>
  <sheetViews>
    <sheetView tabSelected="1" zoomScaleNormal="100" workbookViewId="0">
      <selection activeCell="E55" sqref="E55"/>
    </sheetView>
  </sheetViews>
  <sheetFormatPr defaultColWidth="9.109375" defaultRowHeight="14.4" x14ac:dyDescent="0.3"/>
  <cols>
    <col min="1" max="1" width="6.33203125" style="1" bestFit="1" customWidth="1"/>
    <col min="2" max="2" width="52.109375" style="1" customWidth="1"/>
    <col min="3" max="3" width="12.88671875" style="1" customWidth="1"/>
    <col min="4" max="4" width="11.5546875" style="1" bestFit="1" customWidth="1"/>
    <col min="5" max="5" width="11.88671875" style="1" bestFit="1" customWidth="1"/>
    <col min="6" max="6" width="16.5546875" style="1" bestFit="1" customWidth="1"/>
    <col min="7" max="7" width="19.44140625" style="1" bestFit="1" customWidth="1"/>
    <col min="8" max="8" width="17" style="1" bestFit="1" customWidth="1"/>
    <col min="9" max="9" width="10.5546875" style="1" bestFit="1" customWidth="1"/>
    <col min="10" max="16384" width="9.109375" style="1"/>
  </cols>
  <sheetData>
    <row r="1" spans="1:9" ht="61.5" customHeight="1" x14ac:dyDescent="0.3">
      <c r="A1" s="81" t="s">
        <v>19</v>
      </c>
      <c r="B1" s="81"/>
      <c r="C1" s="81"/>
      <c r="D1" s="81"/>
      <c r="E1" s="81"/>
      <c r="F1" s="81"/>
      <c r="G1" s="81"/>
      <c r="H1" s="81"/>
    </row>
    <row r="2" spans="1:9" ht="20.25" customHeight="1" x14ac:dyDescent="0.3">
      <c r="A2" s="82" t="s">
        <v>205</v>
      </c>
      <c r="B2" s="83"/>
      <c r="C2" s="83"/>
      <c r="D2" s="83"/>
      <c r="E2" s="83"/>
      <c r="F2" s="83"/>
      <c r="G2" s="83"/>
      <c r="H2" s="84"/>
    </row>
    <row r="3" spans="1:9" ht="19.5" customHeight="1" x14ac:dyDescent="0.3">
      <c r="A3" s="85" t="s">
        <v>4</v>
      </c>
      <c r="B3" s="85" t="s">
        <v>0</v>
      </c>
      <c r="C3" s="85" t="s">
        <v>9</v>
      </c>
      <c r="D3" s="86" t="s">
        <v>3</v>
      </c>
      <c r="E3" s="87" t="s">
        <v>18</v>
      </c>
      <c r="F3" s="87"/>
      <c r="G3" s="88" t="s">
        <v>221</v>
      </c>
      <c r="H3" s="88"/>
    </row>
    <row r="4" spans="1:9" x14ac:dyDescent="0.3">
      <c r="A4" s="85"/>
      <c r="B4" s="85"/>
      <c r="C4" s="85"/>
      <c r="D4" s="86"/>
      <c r="E4" s="87"/>
      <c r="F4" s="87"/>
      <c r="G4" s="88"/>
      <c r="H4" s="88"/>
    </row>
    <row r="5" spans="1:9" x14ac:dyDescent="0.3">
      <c r="A5" s="85"/>
      <c r="B5" s="85"/>
      <c r="C5" s="85"/>
      <c r="D5" s="86"/>
      <c r="E5" s="27" t="s">
        <v>1</v>
      </c>
      <c r="F5" s="27" t="s">
        <v>2</v>
      </c>
      <c r="G5" s="61" t="s">
        <v>1</v>
      </c>
      <c r="H5" s="61" t="s">
        <v>2</v>
      </c>
    </row>
    <row r="6" spans="1:9" x14ac:dyDescent="0.3">
      <c r="A6" s="80" t="s">
        <v>21</v>
      </c>
      <c r="B6" s="80"/>
      <c r="C6" s="80"/>
      <c r="D6" s="80"/>
      <c r="E6" s="80"/>
      <c r="F6" s="80"/>
      <c r="G6" s="80"/>
      <c r="H6" s="80"/>
    </row>
    <row r="7" spans="1:9" ht="61.5" customHeight="1" x14ac:dyDescent="0.3">
      <c r="A7" s="25">
        <v>1</v>
      </c>
      <c r="B7" s="54" t="s">
        <v>20</v>
      </c>
      <c r="C7" s="10" t="s">
        <v>30</v>
      </c>
      <c r="D7" s="11">
        <v>397</v>
      </c>
      <c r="E7" s="28">
        <v>895</v>
      </c>
      <c r="F7" s="28">
        <f>PRODUCT(D7,E7)</f>
        <v>355315</v>
      </c>
      <c r="G7" s="12">
        <v>1402.62</v>
      </c>
      <c r="H7" s="21">
        <f>PRODUCT(D7,G7)</f>
        <v>556840.14</v>
      </c>
      <c r="I7" s="7"/>
    </row>
    <row r="8" spans="1:9" ht="82.8" x14ac:dyDescent="0.3">
      <c r="A8" s="25">
        <v>2</v>
      </c>
      <c r="B8" s="54" t="s">
        <v>22</v>
      </c>
      <c r="C8" s="10" t="s">
        <v>30</v>
      </c>
      <c r="D8" s="11">
        <v>394</v>
      </c>
      <c r="E8" s="28">
        <v>1250</v>
      </c>
      <c r="F8" s="28">
        <f t="shared" ref="F8:F18" si="0">PRODUCT(D8,E8)</f>
        <v>492500</v>
      </c>
      <c r="G8" s="12">
        <v>1641.88</v>
      </c>
      <c r="H8" s="21">
        <f t="shared" ref="H8:H18" si="1">PRODUCT(D8,G8)</f>
        <v>646900.72000000009</v>
      </c>
      <c r="I8" s="7"/>
    </row>
    <row r="9" spans="1:9" ht="82.8" x14ac:dyDescent="0.3">
      <c r="A9" s="25">
        <v>3</v>
      </c>
      <c r="B9" s="26" t="s">
        <v>111</v>
      </c>
      <c r="C9" s="10" t="s">
        <v>30</v>
      </c>
      <c r="D9" s="13">
        <v>342</v>
      </c>
      <c r="E9" s="29">
        <v>1795</v>
      </c>
      <c r="F9" s="28">
        <f t="shared" si="0"/>
        <v>613890</v>
      </c>
      <c r="G9" s="12">
        <v>2680.91</v>
      </c>
      <c r="H9" s="21">
        <f t="shared" si="1"/>
        <v>916871.22</v>
      </c>
      <c r="I9" s="7"/>
    </row>
    <row r="10" spans="1:9" ht="96.6" x14ac:dyDescent="0.3">
      <c r="A10" s="25">
        <v>4</v>
      </c>
      <c r="B10" s="26" t="s">
        <v>112</v>
      </c>
      <c r="C10" s="10" t="s">
        <v>30</v>
      </c>
      <c r="D10" s="14">
        <v>295</v>
      </c>
      <c r="E10" s="29">
        <v>3150</v>
      </c>
      <c r="F10" s="28">
        <f t="shared" si="0"/>
        <v>929250</v>
      </c>
      <c r="G10" s="12">
        <v>4080.29</v>
      </c>
      <c r="H10" s="21">
        <f t="shared" si="1"/>
        <v>1203685.55</v>
      </c>
      <c r="I10" s="7"/>
    </row>
    <row r="11" spans="1:9" ht="26.25" customHeight="1" x14ac:dyDescent="0.3">
      <c r="A11" s="25">
        <v>5</v>
      </c>
      <c r="B11" s="26" t="s">
        <v>23</v>
      </c>
      <c r="C11" s="10" t="s">
        <v>30</v>
      </c>
      <c r="D11" s="13">
        <v>970</v>
      </c>
      <c r="E11" s="29">
        <v>30</v>
      </c>
      <c r="F11" s="28">
        <f t="shared" si="0"/>
        <v>29100</v>
      </c>
      <c r="G11" s="12">
        <v>53.52</v>
      </c>
      <c r="H11" s="21">
        <f t="shared" si="1"/>
        <v>51914.400000000001</v>
      </c>
      <c r="I11" s="7"/>
    </row>
    <row r="12" spans="1:9" ht="27" customHeight="1" x14ac:dyDescent="0.3">
      <c r="A12" s="25">
        <v>6</v>
      </c>
      <c r="B12" s="55" t="s">
        <v>24</v>
      </c>
      <c r="C12" s="10" t="s">
        <v>30</v>
      </c>
      <c r="D12" s="13">
        <v>769</v>
      </c>
      <c r="E12" s="29">
        <v>127</v>
      </c>
      <c r="F12" s="28">
        <f t="shared" si="0"/>
        <v>97663</v>
      </c>
      <c r="G12" s="12">
        <v>167.02</v>
      </c>
      <c r="H12" s="21">
        <f t="shared" si="1"/>
        <v>128438.38</v>
      </c>
      <c r="I12" s="7"/>
    </row>
    <row r="13" spans="1:9" ht="27.75" customHeight="1" x14ac:dyDescent="0.3">
      <c r="A13" s="25">
        <v>7</v>
      </c>
      <c r="B13" s="26" t="s">
        <v>25</v>
      </c>
      <c r="C13" s="10" t="s">
        <v>30</v>
      </c>
      <c r="D13" s="13">
        <v>426</v>
      </c>
      <c r="E13" s="29">
        <v>151</v>
      </c>
      <c r="F13" s="28">
        <f t="shared" si="0"/>
        <v>64326</v>
      </c>
      <c r="G13" s="12">
        <v>190.13</v>
      </c>
      <c r="H13" s="21">
        <f t="shared" si="1"/>
        <v>80995.38</v>
      </c>
      <c r="I13" s="7"/>
    </row>
    <row r="14" spans="1:9" ht="28.5" customHeight="1" x14ac:dyDescent="0.3">
      <c r="A14" s="25">
        <v>8</v>
      </c>
      <c r="B14" s="26" t="s">
        <v>26</v>
      </c>
      <c r="C14" s="10" t="s">
        <v>30</v>
      </c>
      <c r="D14" s="13">
        <v>506</v>
      </c>
      <c r="E14" s="29">
        <v>54</v>
      </c>
      <c r="F14" s="28">
        <f t="shared" si="0"/>
        <v>27324</v>
      </c>
      <c r="G14" s="12">
        <v>79.16</v>
      </c>
      <c r="H14" s="21">
        <f t="shared" si="1"/>
        <v>40054.959999999999</v>
      </c>
      <c r="I14" s="7"/>
    </row>
    <row r="15" spans="1:9" ht="30" customHeight="1" x14ac:dyDescent="0.3">
      <c r="A15" s="25">
        <v>9</v>
      </c>
      <c r="B15" s="55" t="s">
        <v>27</v>
      </c>
      <c r="C15" s="10" t="s">
        <v>30</v>
      </c>
      <c r="D15" s="13">
        <v>655</v>
      </c>
      <c r="E15" s="29">
        <v>1269</v>
      </c>
      <c r="F15" s="28">
        <f t="shared" si="0"/>
        <v>831195</v>
      </c>
      <c r="G15" s="12">
        <v>2089.69</v>
      </c>
      <c r="H15" s="21">
        <f t="shared" si="1"/>
        <v>1368746.95</v>
      </c>
      <c r="I15" s="7"/>
    </row>
    <row r="16" spans="1:9" ht="30.75" customHeight="1" x14ac:dyDescent="0.3">
      <c r="A16" s="25">
        <v>10</v>
      </c>
      <c r="B16" s="26" t="s">
        <v>113</v>
      </c>
      <c r="C16" s="10" t="s">
        <v>30</v>
      </c>
      <c r="D16" s="13">
        <v>627</v>
      </c>
      <c r="E16" s="29">
        <v>1263</v>
      </c>
      <c r="F16" s="28">
        <f t="shared" si="0"/>
        <v>791901</v>
      </c>
      <c r="G16" s="12">
        <v>2223.88</v>
      </c>
      <c r="H16" s="21">
        <f t="shared" si="1"/>
        <v>1394372.76</v>
      </c>
      <c r="I16" s="7"/>
    </row>
    <row r="17" spans="1:9" ht="34.5" customHeight="1" x14ac:dyDescent="0.3">
      <c r="A17" s="25">
        <v>11</v>
      </c>
      <c r="B17" s="26" t="s">
        <v>28</v>
      </c>
      <c r="C17" s="10" t="s">
        <v>30</v>
      </c>
      <c r="D17" s="13">
        <v>300</v>
      </c>
      <c r="E17" s="29">
        <v>1164.1199999999999</v>
      </c>
      <c r="F17" s="28">
        <f t="shared" si="0"/>
        <v>349235.99999999994</v>
      </c>
      <c r="G17" s="12">
        <v>1836.26</v>
      </c>
      <c r="H17" s="21">
        <f t="shared" si="1"/>
        <v>550878</v>
      </c>
      <c r="I17" s="7"/>
    </row>
    <row r="18" spans="1:9" ht="27.75" customHeight="1" x14ac:dyDescent="0.3">
      <c r="A18" s="25">
        <v>12</v>
      </c>
      <c r="B18" s="26" t="s">
        <v>29</v>
      </c>
      <c r="C18" s="10" t="s">
        <v>30</v>
      </c>
      <c r="D18" s="13">
        <v>300</v>
      </c>
      <c r="E18" s="29">
        <v>1361</v>
      </c>
      <c r="F18" s="28">
        <f t="shared" si="0"/>
        <v>408300</v>
      </c>
      <c r="G18" s="12">
        <v>2327.27</v>
      </c>
      <c r="H18" s="21">
        <f t="shared" si="1"/>
        <v>698181</v>
      </c>
      <c r="I18" s="7"/>
    </row>
    <row r="19" spans="1:9" x14ac:dyDescent="0.3">
      <c r="A19" s="78" t="s">
        <v>32</v>
      </c>
      <c r="B19" s="78"/>
      <c r="C19" s="78"/>
      <c r="D19" s="78"/>
      <c r="E19" s="78"/>
      <c r="F19" s="64">
        <f>SUM(F7:F18)</f>
        <v>4990000</v>
      </c>
      <c r="G19" s="35" t="s">
        <v>2</v>
      </c>
      <c r="H19" s="69">
        <f>SUM(H7:H18)</f>
        <v>7637879.459999999</v>
      </c>
      <c r="I19" s="7"/>
    </row>
    <row r="20" spans="1:9" s="2" customFormat="1" x14ac:dyDescent="0.3">
      <c r="A20" s="31"/>
      <c r="B20" s="31"/>
      <c r="C20" s="31"/>
      <c r="D20" s="31"/>
      <c r="E20" s="31"/>
      <c r="F20" s="32"/>
      <c r="G20" s="31"/>
      <c r="H20" s="33"/>
      <c r="I20" s="34"/>
    </row>
    <row r="21" spans="1:9" x14ac:dyDescent="0.3">
      <c r="A21" s="76" t="s">
        <v>31</v>
      </c>
      <c r="B21" s="76"/>
      <c r="C21" s="76"/>
      <c r="D21" s="76"/>
      <c r="E21" s="76"/>
      <c r="F21" s="76"/>
      <c r="G21" s="76"/>
      <c r="H21" s="76"/>
      <c r="I21" s="7"/>
    </row>
    <row r="22" spans="1:9" ht="50.25" customHeight="1" x14ac:dyDescent="0.3">
      <c r="A22" s="25">
        <v>1</v>
      </c>
      <c r="B22" s="18" t="s">
        <v>114</v>
      </c>
      <c r="C22" s="10" t="s">
        <v>30</v>
      </c>
      <c r="D22" s="13">
        <v>674</v>
      </c>
      <c r="E22" s="29">
        <v>1436.69</v>
      </c>
      <c r="F22" s="28">
        <f t="shared" ref="F22:F25" si="2">PRODUCT(D22,E22)</f>
        <v>968329.06</v>
      </c>
      <c r="G22" s="12">
        <v>2124</v>
      </c>
      <c r="H22" s="21">
        <f>PRODUCT(D22,G22)</f>
        <v>1431576</v>
      </c>
      <c r="I22" s="7"/>
    </row>
    <row r="23" spans="1:9" ht="50.25" customHeight="1" x14ac:dyDescent="0.3">
      <c r="A23" s="25">
        <v>2</v>
      </c>
      <c r="B23" s="18" t="s">
        <v>115</v>
      </c>
      <c r="C23" s="10" t="s">
        <v>30</v>
      </c>
      <c r="D23" s="13">
        <v>604</v>
      </c>
      <c r="E23" s="29">
        <v>3225.5</v>
      </c>
      <c r="F23" s="28">
        <f t="shared" si="2"/>
        <v>1948202</v>
      </c>
      <c r="G23" s="12">
        <v>4331.87</v>
      </c>
      <c r="H23" s="21">
        <f t="shared" ref="H23:H25" si="3">PRODUCT(D23,G23)</f>
        <v>2616449.48</v>
      </c>
      <c r="I23" s="7"/>
    </row>
    <row r="24" spans="1:9" ht="50.25" customHeight="1" x14ac:dyDescent="0.3">
      <c r="A24" s="25">
        <v>3</v>
      </c>
      <c r="B24" s="18" t="s">
        <v>116</v>
      </c>
      <c r="C24" s="10" t="s">
        <v>30</v>
      </c>
      <c r="D24" s="13">
        <v>402</v>
      </c>
      <c r="E24" s="29">
        <v>6458.14</v>
      </c>
      <c r="F24" s="28">
        <f t="shared" si="2"/>
        <v>2596172.2800000003</v>
      </c>
      <c r="G24" s="12">
        <v>8804.76</v>
      </c>
      <c r="H24" s="21">
        <f t="shared" si="3"/>
        <v>3539513.52</v>
      </c>
      <c r="I24" s="7"/>
    </row>
    <row r="25" spans="1:9" ht="50.25" customHeight="1" x14ac:dyDescent="0.3">
      <c r="A25" s="25">
        <v>4</v>
      </c>
      <c r="B25" s="18" t="s">
        <v>117</v>
      </c>
      <c r="C25" s="10" t="s">
        <v>30</v>
      </c>
      <c r="D25" s="13">
        <v>291</v>
      </c>
      <c r="E25" s="29">
        <v>11602.01</v>
      </c>
      <c r="F25" s="28">
        <f t="shared" si="2"/>
        <v>3376184.91</v>
      </c>
      <c r="G25" s="12">
        <v>15090.97</v>
      </c>
      <c r="H25" s="21">
        <f t="shared" si="3"/>
        <v>4391472.2699999996</v>
      </c>
      <c r="I25" s="7"/>
    </row>
    <row r="26" spans="1:9" x14ac:dyDescent="0.3">
      <c r="A26" s="78" t="s">
        <v>34</v>
      </c>
      <c r="B26" s="78"/>
      <c r="C26" s="78"/>
      <c r="D26" s="78"/>
      <c r="E26" s="78"/>
      <c r="F26" s="65">
        <f>SUM(F22:F25)</f>
        <v>8888888.25</v>
      </c>
      <c r="G26" s="35" t="s">
        <v>2</v>
      </c>
      <c r="H26" s="37">
        <f>SUM(H22:H25)</f>
        <v>11979011.27</v>
      </c>
      <c r="I26" s="7"/>
    </row>
    <row r="27" spans="1:9" x14ac:dyDescent="0.3">
      <c r="A27" s="31"/>
      <c r="B27" s="31"/>
      <c r="C27" s="31"/>
      <c r="D27" s="31"/>
      <c r="E27" s="31"/>
      <c r="F27" s="39"/>
      <c r="G27" s="40"/>
      <c r="H27" s="41"/>
      <c r="I27" s="7"/>
    </row>
    <row r="28" spans="1:9" x14ac:dyDescent="0.3">
      <c r="A28" s="80" t="s">
        <v>36</v>
      </c>
      <c r="B28" s="80"/>
      <c r="C28" s="80"/>
      <c r="D28" s="80"/>
      <c r="E28" s="80"/>
      <c r="F28" s="80"/>
      <c r="G28" s="80"/>
      <c r="H28" s="80"/>
      <c r="I28" s="7"/>
    </row>
    <row r="29" spans="1:9" ht="50.25" customHeight="1" x14ac:dyDescent="0.3">
      <c r="A29" s="25">
        <v>1</v>
      </c>
      <c r="B29" s="18" t="s">
        <v>118</v>
      </c>
      <c r="C29" s="10" t="s">
        <v>40</v>
      </c>
      <c r="D29" s="13">
        <v>469</v>
      </c>
      <c r="E29" s="29">
        <v>2290</v>
      </c>
      <c r="F29" s="28">
        <f t="shared" ref="F29:F32" si="4">PRODUCT(D29,E29)</f>
        <v>1074010</v>
      </c>
      <c r="G29" s="12">
        <v>3348.18</v>
      </c>
      <c r="H29" s="21">
        <f>PRODUCT(D29,G29)</f>
        <v>1570296.42</v>
      </c>
      <c r="I29" s="7"/>
    </row>
    <row r="30" spans="1:9" ht="50.25" customHeight="1" x14ac:dyDescent="0.3">
      <c r="A30" s="25">
        <v>2</v>
      </c>
      <c r="B30" s="18" t="s">
        <v>119</v>
      </c>
      <c r="C30" s="10" t="s">
        <v>40</v>
      </c>
      <c r="D30" s="13">
        <v>393</v>
      </c>
      <c r="E30" s="29">
        <v>4130</v>
      </c>
      <c r="F30" s="28">
        <f t="shared" si="4"/>
        <v>1623090</v>
      </c>
      <c r="G30" s="12">
        <v>6388.4</v>
      </c>
      <c r="H30" s="21">
        <f t="shared" ref="H30:H32" si="5">PRODUCT(D30,G30)</f>
        <v>2510641.1999999997</v>
      </c>
      <c r="I30" s="7"/>
    </row>
    <row r="31" spans="1:9" ht="50.25" customHeight="1" x14ac:dyDescent="0.3">
      <c r="A31" s="25">
        <v>3</v>
      </c>
      <c r="B31" s="18" t="s">
        <v>120</v>
      </c>
      <c r="C31" s="10" t="s">
        <v>40</v>
      </c>
      <c r="D31" s="13">
        <v>348</v>
      </c>
      <c r="E31" s="29">
        <v>5060</v>
      </c>
      <c r="F31" s="28">
        <f t="shared" si="4"/>
        <v>1760880</v>
      </c>
      <c r="G31" s="12">
        <v>8292.24</v>
      </c>
      <c r="H31" s="21">
        <f t="shared" si="5"/>
        <v>2885699.52</v>
      </c>
      <c r="I31" s="7"/>
    </row>
    <row r="32" spans="1:9" ht="50.25" customHeight="1" x14ac:dyDescent="0.3">
      <c r="A32" s="49">
        <v>4</v>
      </c>
      <c r="B32" s="50" t="s">
        <v>121</v>
      </c>
      <c r="C32" s="51" t="s">
        <v>40</v>
      </c>
      <c r="D32" s="52">
        <v>276</v>
      </c>
      <c r="E32" s="67">
        <v>7398.62</v>
      </c>
      <c r="F32" s="68">
        <f t="shared" si="4"/>
        <v>2042019.1199999999</v>
      </c>
      <c r="G32" s="12">
        <v>12057.8</v>
      </c>
      <c r="H32" s="21">
        <f t="shared" si="5"/>
        <v>3327952.8</v>
      </c>
      <c r="I32" s="7"/>
    </row>
    <row r="33" spans="1:9" x14ac:dyDescent="0.3">
      <c r="A33" s="78" t="s">
        <v>37</v>
      </c>
      <c r="B33" s="78"/>
      <c r="C33" s="78"/>
      <c r="D33" s="78"/>
      <c r="E33" s="78"/>
      <c r="F33" s="65">
        <f>SUM(F29:F32)</f>
        <v>6499999.1200000001</v>
      </c>
      <c r="G33" s="36" t="s">
        <v>2</v>
      </c>
      <c r="H33" s="37">
        <f>SUM(H29:H32)</f>
        <v>10294589.939999999</v>
      </c>
      <c r="I33" s="7"/>
    </row>
    <row r="34" spans="1:9" x14ac:dyDescent="0.3">
      <c r="A34" s="31"/>
      <c r="B34" s="31"/>
      <c r="C34" s="31"/>
      <c r="D34" s="31"/>
      <c r="E34" s="31"/>
      <c r="F34" s="42"/>
      <c r="G34" s="40"/>
      <c r="H34" s="43"/>
      <c r="I34" s="7"/>
    </row>
    <row r="35" spans="1:9" x14ac:dyDescent="0.3">
      <c r="A35" s="76" t="s">
        <v>39</v>
      </c>
      <c r="B35" s="76"/>
      <c r="C35" s="76"/>
      <c r="D35" s="76"/>
      <c r="E35" s="76"/>
      <c r="F35" s="76"/>
      <c r="G35" s="76"/>
      <c r="H35" s="76"/>
      <c r="I35" s="7"/>
    </row>
    <row r="36" spans="1:9" ht="50.25" customHeight="1" x14ac:dyDescent="0.3">
      <c r="A36" s="25">
        <v>1</v>
      </c>
      <c r="B36" s="18" t="s">
        <v>122</v>
      </c>
      <c r="C36" s="10" t="s">
        <v>40</v>
      </c>
      <c r="D36" s="13">
        <v>407</v>
      </c>
      <c r="E36" s="29">
        <v>606.29999999999995</v>
      </c>
      <c r="F36" s="28">
        <f t="shared" ref="F36:F57" si="6">PRODUCT(D36,E36)</f>
        <v>246764.09999999998</v>
      </c>
      <c r="G36" s="12">
        <v>1460.44</v>
      </c>
      <c r="H36" s="21">
        <f>PRODUCT(D36,G36)</f>
        <v>594399.08000000007</v>
      </c>
      <c r="I36" s="7"/>
    </row>
    <row r="37" spans="1:9" ht="50.25" customHeight="1" x14ac:dyDescent="0.3">
      <c r="A37" s="25">
        <v>2</v>
      </c>
      <c r="B37" s="18" t="s">
        <v>123</v>
      </c>
      <c r="C37" s="10" t="s">
        <v>40</v>
      </c>
      <c r="D37" s="13">
        <v>428</v>
      </c>
      <c r="E37" s="29">
        <v>1955.2</v>
      </c>
      <c r="F37" s="28">
        <f t="shared" si="6"/>
        <v>836825.59999999998</v>
      </c>
      <c r="G37" s="12">
        <v>3852.66</v>
      </c>
      <c r="H37" s="21">
        <f t="shared" ref="H37:H57" si="7">PRODUCT(D37,G37)</f>
        <v>1648938.48</v>
      </c>
      <c r="I37" s="7"/>
    </row>
    <row r="38" spans="1:9" ht="50.25" customHeight="1" x14ac:dyDescent="0.3">
      <c r="A38" s="25">
        <v>3</v>
      </c>
      <c r="B38" s="18" t="s">
        <v>124</v>
      </c>
      <c r="C38" s="10" t="s">
        <v>40</v>
      </c>
      <c r="D38" s="13">
        <v>380</v>
      </c>
      <c r="E38" s="29">
        <v>175</v>
      </c>
      <c r="F38" s="28">
        <f t="shared" si="6"/>
        <v>66500</v>
      </c>
      <c r="G38" s="12">
        <v>279.39</v>
      </c>
      <c r="H38" s="21">
        <f t="shared" si="7"/>
        <v>106168.2</v>
      </c>
      <c r="I38" s="7"/>
    </row>
    <row r="39" spans="1:9" ht="50.25" customHeight="1" x14ac:dyDescent="0.3">
      <c r="A39" s="25">
        <v>4</v>
      </c>
      <c r="B39" s="18" t="s">
        <v>125</v>
      </c>
      <c r="C39" s="10" t="s">
        <v>40</v>
      </c>
      <c r="D39" s="13">
        <v>348</v>
      </c>
      <c r="E39" s="29">
        <v>47.5</v>
      </c>
      <c r="F39" s="28">
        <f t="shared" si="6"/>
        <v>16530</v>
      </c>
      <c r="G39" s="12">
        <v>75.319999999999993</v>
      </c>
      <c r="H39" s="21">
        <f t="shared" si="7"/>
        <v>26211.359999999997</v>
      </c>
      <c r="I39" s="7"/>
    </row>
    <row r="40" spans="1:9" ht="50.25" customHeight="1" x14ac:dyDescent="0.3">
      <c r="A40" s="25">
        <v>5</v>
      </c>
      <c r="B40" s="18" t="s">
        <v>126</v>
      </c>
      <c r="C40" s="10" t="s">
        <v>40</v>
      </c>
      <c r="D40" s="13">
        <v>595</v>
      </c>
      <c r="E40" s="29">
        <v>1372.5</v>
      </c>
      <c r="F40" s="28">
        <f t="shared" si="6"/>
        <v>816637.5</v>
      </c>
      <c r="G40" s="12">
        <v>2630.03</v>
      </c>
      <c r="H40" s="21">
        <f t="shared" si="7"/>
        <v>1564867.85</v>
      </c>
      <c r="I40" s="7"/>
    </row>
    <row r="41" spans="1:9" ht="50.25" customHeight="1" x14ac:dyDescent="0.3">
      <c r="A41" s="25">
        <v>6</v>
      </c>
      <c r="B41" s="18" t="s">
        <v>127</v>
      </c>
      <c r="C41" s="10" t="s">
        <v>40</v>
      </c>
      <c r="D41" s="13">
        <v>849</v>
      </c>
      <c r="E41" s="29">
        <v>562.5</v>
      </c>
      <c r="F41" s="28">
        <f t="shared" si="6"/>
        <v>477562.5</v>
      </c>
      <c r="G41" s="12">
        <v>1107.5</v>
      </c>
      <c r="H41" s="21">
        <f t="shared" si="7"/>
        <v>940267.5</v>
      </c>
      <c r="I41" s="7"/>
    </row>
    <row r="42" spans="1:9" ht="50.25" customHeight="1" x14ac:dyDescent="0.3">
      <c r="A42" s="25">
        <v>7</v>
      </c>
      <c r="B42" s="18" t="s">
        <v>128</v>
      </c>
      <c r="C42" s="10" t="s">
        <v>40</v>
      </c>
      <c r="D42" s="13">
        <v>337</v>
      </c>
      <c r="E42" s="29">
        <v>1281.77</v>
      </c>
      <c r="F42" s="28">
        <f t="shared" si="6"/>
        <v>431956.49</v>
      </c>
      <c r="G42" s="12">
        <v>2509.09</v>
      </c>
      <c r="H42" s="21">
        <f t="shared" si="7"/>
        <v>845563.33000000007</v>
      </c>
      <c r="I42" s="7"/>
    </row>
    <row r="43" spans="1:9" ht="50.25" customHeight="1" x14ac:dyDescent="0.3">
      <c r="A43" s="25">
        <v>8</v>
      </c>
      <c r="B43" s="18" t="s">
        <v>129</v>
      </c>
      <c r="C43" s="10" t="s">
        <v>40</v>
      </c>
      <c r="D43" s="13">
        <v>467</v>
      </c>
      <c r="E43" s="29">
        <v>1995.84</v>
      </c>
      <c r="F43" s="28">
        <f t="shared" si="6"/>
        <v>932057.27999999991</v>
      </c>
      <c r="G43" s="12">
        <v>3917.95</v>
      </c>
      <c r="H43" s="21">
        <f t="shared" si="7"/>
        <v>1829682.65</v>
      </c>
      <c r="I43" s="7"/>
    </row>
    <row r="44" spans="1:9" ht="50.25" customHeight="1" x14ac:dyDescent="0.3">
      <c r="A44" s="25">
        <v>9</v>
      </c>
      <c r="B44" s="18" t="s">
        <v>130</v>
      </c>
      <c r="C44" s="10" t="s">
        <v>40</v>
      </c>
      <c r="D44" s="13">
        <v>937</v>
      </c>
      <c r="E44" s="29">
        <v>287.25</v>
      </c>
      <c r="F44" s="28">
        <f t="shared" si="6"/>
        <v>269153.25</v>
      </c>
      <c r="G44" s="12">
        <v>552.52</v>
      </c>
      <c r="H44" s="21">
        <f t="shared" si="7"/>
        <v>517711.24</v>
      </c>
      <c r="I44" s="7"/>
    </row>
    <row r="45" spans="1:9" ht="50.25" customHeight="1" x14ac:dyDescent="0.3">
      <c r="A45" s="25">
        <v>10</v>
      </c>
      <c r="B45" s="18" t="s">
        <v>131</v>
      </c>
      <c r="C45" s="10" t="s">
        <v>40</v>
      </c>
      <c r="D45" s="13">
        <v>857</v>
      </c>
      <c r="E45" s="29">
        <v>437.25</v>
      </c>
      <c r="F45" s="28">
        <f t="shared" si="6"/>
        <v>374723.25</v>
      </c>
      <c r="G45" s="12">
        <v>832.27</v>
      </c>
      <c r="H45" s="21">
        <f t="shared" si="7"/>
        <v>713255.39</v>
      </c>
      <c r="I45" s="7"/>
    </row>
    <row r="46" spans="1:9" ht="50.25" customHeight="1" x14ac:dyDescent="0.3">
      <c r="A46" s="25">
        <v>11</v>
      </c>
      <c r="B46" s="18" t="s">
        <v>132</v>
      </c>
      <c r="C46" s="10" t="s">
        <v>40</v>
      </c>
      <c r="D46" s="13">
        <v>720</v>
      </c>
      <c r="E46" s="29">
        <v>822.5</v>
      </c>
      <c r="F46" s="28">
        <f t="shared" si="6"/>
        <v>592200</v>
      </c>
      <c r="G46" s="12">
        <v>1600.88</v>
      </c>
      <c r="H46" s="21">
        <f t="shared" si="7"/>
        <v>1152633.6000000001</v>
      </c>
      <c r="I46" s="7"/>
    </row>
    <row r="47" spans="1:9" ht="50.25" customHeight="1" x14ac:dyDescent="0.3">
      <c r="A47" s="25">
        <v>12</v>
      </c>
      <c r="B47" s="18" t="s">
        <v>133</v>
      </c>
      <c r="C47" s="10" t="s">
        <v>40</v>
      </c>
      <c r="D47" s="13">
        <v>722</v>
      </c>
      <c r="E47" s="29">
        <v>592.5</v>
      </c>
      <c r="F47" s="28">
        <f t="shared" si="6"/>
        <v>427785</v>
      </c>
      <c r="G47" s="12">
        <v>1154.67</v>
      </c>
      <c r="H47" s="21">
        <f t="shared" si="7"/>
        <v>833671.74000000011</v>
      </c>
      <c r="I47" s="7"/>
    </row>
    <row r="48" spans="1:9" ht="50.25" customHeight="1" x14ac:dyDescent="0.3">
      <c r="A48" s="25">
        <v>13</v>
      </c>
      <c r="B48" s="18" t="s">
        <v>134</v>
      </c>
      <c r="C48" s="10" t="s">
        <v>40</v>
      </c>
      <c r="D48" s="13">
        <v>727</v>
      </c>
      <c r="E48" s="29">
        <v>1997.5</v>
      </c>
      <c r="F48" s="28">
        <f t="shared" si="6"/>
        <v>1452182.5</v>
      </c>
      <c r="G48" s="12">
        <v>3831.4</v>
      </c>
      <c r="H48" s="21">
        <f t="shared" si="7"/>
        <v>2785427.8000000003</v>
      </c>
      <c r="I48" s="7"/>
    </row>
    <row r="49" spans="1:9" ht="50.25" customHeight="1" x14ac:dyDescent="0.3">
      <c r="A49" s="25">
        <v>14</v>
      </c>
      <c r="B49" s="18" t="s">
        <v>135</v>
      </c>
      <c r="C49" s="10" t="s">
        <v>40</v>
      </c>
      <c r="D49" s="13">
        <v>612</v>
      </c>
      <c r="E49" s="29">
        <v>3322.5</v>
      </c>
      <c r="F49" s="28">
        <f t="shared" si="6"/>
        <v>2033370</v>
      </c>
      <c r="G49" s="12">
        <v>6376.5</v>
      </c>
      <c r="H49" s="21">
        <f t="shared" si="7"/>
        <v>3902418</v>
      </c>
      <c r="I49" s="7"/>
    </row>
    <row r="50" spans="1:9" ht="50.25" customHeight="1" x14ac:dyDescent="0.3">
      <c r="A50" s="25">
        <v>15</v>
      </c>
      <c r="B50" s="18" t="s">
        <v>136</v>
      </c>
      <c r="C50" s="10" t="s">
        <v>40</v>
      </c>
      <c r="D50" s="13">
        <v>472</v>
      </c>
      <c r="E50" s="29">
        <v>3998.83</v>
      </c>
      <c r="F50" s="28">
        <f t="shared" si="6"/>
        <v>1887447.76</v>
      </c>
      <c r="G50" s="12">
        <v>7944.9</v>
      </c>
      <c r="H50" s="21">
        <f t="shared" si="7"/>
        <v>3749992.8</v>
      </c>
      <c r="I50" s="7"/>
    </row>
    <row r="51" spans="1:9" ht="50.25" customHeight="1" x14ac:dyDescent="0.3">
      <c r="A51" s="25">
        <v>16</v>
      </c>
      <c r="B51" s="18" t="s">
        <v>137</v>
      </c>
      <c r="C51" s="10" t="s">
        <v>40</v>
      </c>
      <c r="D51" s="13">
        <v>558</v>
      </c>
      <c r="E51" s="29">
        <v>61</v>
      </c>
      <c r="F51" s="28">
        <f t="shared" si="6"/>
        <v>34038</v>
      </c>
      <c r="G51" s="12">
        <v>110.64</v>
      </c>
      <c r="H51" s="21">
        <f t="shared" si="7"/>
        <v>61737.120000000003</v>
      </c>
      <c r="I51" s="7"/>
    </row>
    <row r="52" spans="1:9" ht="32.25" customHeight="1" x14ac:dyDescent="0.3">
      <c r="A52" s="25">
        <v>17</v>
      </c>
      <c r="B52" s="44" t="s">
        <v>138</v>
      </c>
      <c r="C52" s="10" t="s">
        <v>40</v>
      </c>
      <c r="D52" s="13">
        <v>235</v>
      </c>
      <c r="E52" s="29">
        <v>99.75</v>
      </c>
      <c r="F52" s="28">
        <f t="shared" si="6"/>
        <v>23441.25</v>
      </c>
      <c r="G52" s="12">
        <v>197.47</v>
      </c>
      <c r="H52" s="21">
        <f t="shared" si="7"/>
        <v>46405.45</v>
      </c>
      <c r="I52" s="7"/>
    </row>
    <row r="53" spans="1:9" ht="31.5" customHeight="1" x14ac:dyDescent="0.3">
      <c r="A53" s="25">
        <v>18</v>
      </c>
      <c r="B53" s="56" t="s">
        <v>41</v>
      </c>
      <c r="C53" s="10" t="s">
        <v>40</v>
      </c>
      <c r="D53" s="13">
        <v>50</v>
      </c>
      <c r="E53" s="29">
        <v>22.61</v>
      </c>
      <c r="F53" s="28">
        <f t="shared" si="6"/>
        <v>1130.5</v>
      </c>
      <c r="G53" s="12">
        <v>27.87</v>
      </c>
      <c r="H53" s="21">
        <f t="shared" si="7"/>
        <v>1393.5</v>
      </c>
      <c r="I53" s="7"/>
    </row>
    <row r="54" spans="1:9" ht="29.25" customHeight="1" x14ac:dyDescent="0.3">
      <c r="A54" s="25">
        <v>19</v>
      </c>
      <c r="B54" s="44" t="s">
        <v>42</v>
      </c>
      <c r="C54" s="10" t="s">
        <v>40</v>
      </c>
      <c r="D54" s="13">
        <v>3920</v>
      </c>
      <c r="E54" s="29">
        <v>22</v>
      </c>
      <c r="F54" s="28">
        <f t="shared" si="6"/>
        <v>86240</v>
      </c>
      <c r="G54" s="12">
        <v>42.53</v>
      </c>
      <c r="H54" s="21">
        <f t="shared" si="7"/>
        <v>166717.6</v>
      </c>
      <c r="I54" s="7"/>
    </row>
    <row r="55" spans="1:9" ht="33" customHeight="1" x14ac:dyDescent="0.3">
      <c r="A55" s="25">
        <v>20</v>
      </c>
      <c r="B55" s="44" t="s">
        <v>43</v>
      </c>
      <c r="C55" s="10" t="s">
        <v>40</v>
      </c>
      <c r="D55" s="13">
        <v>3860</v>
      </c>
      <c r="E55" s="29">
        <v>34.25</v>
      </c>
      <c r="F55" s="28">
        <f t="shared" si="6"/>
        <v>132205</v>
      </c>
      <c r="G55" s="12">
        <v>53.95</v>
      </c>
      <c r="H55" s="21">
        <f t="shared" si="7"/>
        <v>208247</v>
      </c>
      <c r="I55" s="7"/>
    </row>
    <row r="56" spans="1:9" ht="34.5" customHeight="1" x14ac:dyDescent="0.3">
      <c r="A56" s="25">
        <v>21</v>
      </c>
      <c r="B56" s="44" t="s">
        <v>44</v>
      </c>
      <c r="C56" s="10" t="s">
        <v>40</v>
      </c>
      <c r="D56" s="13">
        <v>1500</v>
      </c>
      <c r="E56" s="29">
        <v>37.5</v>
      </c>
      <c r="F56" s="28">
        <f t="shared" si="6"/>
        <v>56250</v>
      </c>
      <c r="G56" s="12">
        <v>70.2</v>
      </c>
      <c r="H56" s="21">
        <f t="shared" si="7"/>
        <v>105300</v>
      </c>
      <c r="I56" s="7"/>
    </row>
    <row r="57" spans="1:9" ht="50.25" customHeight="1" x14ac:dyDescent="0.3">
      <c r="A57" s="35">
        <v>22</v>
      </c>
      <c r="B57" s="57" t="s">
        <v>45</v>
      </c>
      <c r="C57" s="53" t="s">
        <v>40</v>
      </c>
      <c r="D57" s="13">
        <v>100</v>
      </c>
      <c r="E57" s="29">
        <v>15000</v>
      </c>
      <c r="F57" s="28">
        <f t="shared" si="6"/>
        <v>1500000</v>
      </c>
      <c r="G57" s="12">
        <v>31433.33</v>
      </c>
      <c r="H57" s="21">
        <f t="shared" si="7"/>
        <v>3143333</v>
      </c>
      <c r="I57" s="7"/>
    </row>
    <row r="58" spans="1:9" x14ac:dyDescent="0.3">
      <c r="A58" s="78" t="s">
        <v>46</v>
      </c>
      <c r="B58" s="78"/>
      <c r="C58" s="78"/>
      <c r="D58" s="78"/>
      <c r="E58" s="78"/>
      <c r="F58" s="65">
        <f>SUM(F36:F57)</f>
        <v>12694999.98</v>
      </c>
      <c r="G58" s="36" t="s">
        <v>2</v>
      </c>
      <c r="H58" s="37">
        <f>SUM(H36:H57)</f>
        <v>24944342.690000005</v>
      </c>
      <c r="I58" s="7"/>
    </row>
    <row r="59" spans="1:9" x14ac:dyDescent="0.3">
      <c r="A59" s="31"/>
      <c r="B59" s="31"/>
      <c r="C59" s="31"/>
      <c r="D59" s="31"/>
      <c r="E59" s="31"/>
      <c r="F59" s="42"/>
      <c r="G59" s="40"/>
      <c r="H59" s="43"/>
      <c r="I59" s="30"/>
    </row>
    <row r="60" spans="1:9" x14ac:dyDescent="0.3">
      <c r="A60" s="76" t="s">
        <v>48</v>
      </c>
      <c r="B60" s="76"/>
      <c r="C60" s="76"/>
      <c r="D60" s="76"/>
      <c r="E60" s="76"/>
      <c r="F60" s="76"/>
      <c r="G60" s="76"/>
      <c r="H60" s="76"/>
      <c r="I60" s="7"/>
    </row>
    <row r="61" spans="1:9" ht="33.75" customHeight="1" x14ac:dyDescent="0.3">
      <c r="A61" s="25">
        <v>1</v>
      </c>
      <c r="B61" s="44" t="s">
        <v>139</v>
      </c>
      <c r="C61" s="10" t="s">
        <v>30</v>
      </c>
      <c r="D61" s="13">
        <v>417</v>
      </c>
      <c r="E61" s="29">
        <v>417</v>
      </c>
      <c r="F61" s="28">
        <f t="shared" ref="F61:F75" si="8">PRODUCT(D61,E61)</f>
        <v>173889</v>
      </c>
      <c r="G61" s="12">
        <v>564.20000000000005</v>
      </c>
      <c r="H61" s="21">
        <f>PRODUCT(D61,G61)</f>
        <v>235271.40000000002</v>
      </c>
      <c r="I61" s="7"/>
    </row>
    <row r="62" spans="1:9" ht="36.75" customHeight="1" x14ac:dyDescent="0.3">
      <c r="A62" s="25">
        <v>2</v>
      </c>
      <c r="B62" s="44" t="s">
        <v>140</v>
      </c>
      <c r="C62" s="10" t="s">
        <v>30</v>
      </c>
      <c r="D62" s="13">
        <v>554</v>
      </c>
      <c r="E62" s="29">
        <v>1243</v>
      </c>
      <c r="F62" s="28">
        <f t="shared" si="8"/>
        <v>688622</v>
      </c>
      <c r="G62" s="12">
        <v>1478.33</v>
      </c>
      <c r="H62" s="21">
        <f t="shared" ref="H62:H75" si="9">PRODUCT(D62,G62)</f>
        <v>818994.82</v>
      </c>
      <c r="I62" s="7"/>
    </row>
    <row r="63" spans="1:9" ht="30.75" customHeight="1" x14ac:dyDescent="0.3">
      <c r="A63" s="25">
        <v>3</v>
      </c>
      <c r="B63" s="44" t="s">
        <v>49</v>
      </c>
      <c r="C63" s="10" t="s">
        <v>30</v>
      </c>
      <c r="D63" s="13">
        <v>449</v>
      </c>
      <c r="E63" s="29">
        <v>220</v>
      </c>
      <c r="F63" s="28">
        <f t="shared" si="8"/>
        <v>98780</v>
      </c>
      <c r="G63" s="12">
        <v>229.15</v>
      </c>
      <c r="H63" s="21">
        <f t="shared" si="9"/>
        <v>102888.35</v>
      </c>
      <c r="I63" s="7"/>
    </row>
    <row r="64" spans="1:9" ht="30" customHeight="1" x14ac:dyDescent="0.3">
      <c r="A64" s="25">
        <v>4</v>
      </c>
      <c r="B64" s="44" t="s">
        <v>141</v>
      </c>
      <c r="C64" s="10" t="s">
        <v>30</v>
      </c>
      <c r="D64" s="13">
        <v>457</v>
      </c>
      <c r="E64" s="29">
        <v>443</v>
      </c>
      <c r="F64" s="28">
        <f t="shared" si="8"/>
        <v>202451</v>
      </c>
      <c r="G64" s="12">
        <v>532.25</v>
      </c>
      <c r="H64" s="21">
        <f t="shared" si="9"/>
        <v>243238.25</v>
      </c>
      <c r="I64" s="7"/>
    </row>
    <row r="65" spans="1:9" ht="26.25" customHeight="1" x14ac:dyDescent="0.3">
      <c r="A65" s="25">
        <v>5</v>
      </c>
      <c r="B65" s="44" t="s">
        <v>142</v>
      </c>
      <c r="C65" s="10" t="s">
        <v>30</v>
      </c>
      <c r="D65" s="13">
        <v>401</v>
      </c>
      <c r="E65" s="29">
        <v>409</v>
      </c>
      <c r="F65" s="28">
        <f t="shared" si="8"/>
        <v>164009</v>
      </c>
      <c r="G65" s="12">
        <v>477.25</v>
      </c>
      <c r="H65" s="21">
        <f t="shared" si="9"/>
        <v>191377.25</v>
      </c>
      <c r="I65" s="7"/>
    </row>
    <row r="66" spans="1:9" ht="124.2" x14ac:dyDescent="0.3">
      <c r="A66" s="25">
        <v>6</v>
      </c>
      <c r="B66" s="44" t="s">
        <v>143</v>
      </c>
      <c r="C66" s="10" t="s">
        <v>30</v>
      </c>
      <c r="D66" s="13">
        <v>1469</v>
      </c>
      <c r="E66" s="29">
        <v>254</v>
      </c>
      <c r="F66" s="28">
        <f t="shared" si="8"/>
        <v>373126</v>
      </c>
      <c r="G66" s="12">
        <v>352.94</v>
      </c>
      <c r="H66" s="21">
        <f t="shared" si="9"/>
        <v>518468.86</v>
      </c>
      <c r="I66" s="7"/>
    </row>
    <row r="67" spans="1:9" ht="36.75" customHeight="1" x14ac:dyDescent="0.3">
      <c r="A67" s="25">
        <v>7</v>
      </c>
      <c r="B67" s="58" t="s">
        <v>50</v>
      </c>
      <c r="C67" s="10" t="s">
        <v>30</v>
      </c>
      <c r="D67" s="13">
        <v>514</v>
      </c>
      <c r="E67" s="29">
        <v>324</v>
      </c>
      <c r="F67" s="28">
        <f t="shared" si="8"/>
        <v>166536</v>
      </c>
      <c r="G67" s="12">
        <v>374.25</v>
      </c>
      <c r="H67" s="21">
        <f t="shared" si="9"/>
        <v>192364.5</v>
      </c>
      <c r="I67" s="7"/>
    </row>
    <row r="68" spans="1:9" ht="151.80000000000001" x14ac:dyDescent="0.3">
      <c r="A68" s="25">
        <v>8</v>
      </c>
      <c r="B68" s="44" t="s">
        <v>144</v>
      </c>
      <c r="C68" s="10" t="s">
        <v>30</v>
      </c>
      <c r="D68" s="13">
        <v>565</v>
      </c>
      <c r="E68" s="29">
        <v>814.5</v>
      </c>
      <c r="F68" s="28">
        <f t="shared" si="8"/>
        <v>460192.5</v>
      </c>
      <c r="G68" s="12">
        <v>961.08</v>
      </c>
      <c r="H68" s="21">
        <f t="shared" si="9"/>
        <v>543010.20000000007</v>
      </c>
      <c r="I68" s="7"/>
    </row>
    <row r="69" spans="1:9" ht="124.2" x14ac:dyDescent="0.3">
      <c r="A69" s="25">
        <v>9</v>
      </c>
      <c r="B69" s="44" t="s">
        <v>145</v>
      </c>
      <c r="C69" s="10" t="s">
        <v>30</v>
      </c>
      <c r="D69" s="13">
        <v>602</v>
      </c>
      <c r="E69" s="29">
        <v>246.5</v>
      </c>
      <c r="F69" s="28">
        <f t="shared" si="8"/>
        <v>148393</v>
      </c>
      <c r="G69" s="12">
        <v>343.5</v>
      </c>
      <c r="H69" s="21">
        <f t="shared" si="9"/>
        <v>206787</v>
      </c>
      <c r="I69" s="7"/>
    </row>
    <row r="70" spans="1:9" ht="50.25" customHeight="1" x14ac:dyDescent="0.3">
      <c r="A70" s="25">
        <v>10</v>
      </c>
      <c r="B70" s="44" t="s">
        <v>146</v>
      </c>
      <c r="C70" s="10" t="s">
        <v>30</v>
      </c>
      <c r="D70" s="13">
        <v>576</v>
      </c>
      <c r="E70" s="29">
        <v>443.96</v>
      </c>
      <c r="F70" s="28">
        <f t="shared" si="8"/>
        <v>255720.95999999999</v>
      </c>
      <c r="G70" s="12">
        <v>568.5</v>
      </c>
      <c r="H70" s="21">
        <f t="shared" si="9"/>
        <v>327456</v>
      </c>
      <c r="I70" s="7"/>
    </row>
    <row r="71" spans="1:9" ht="27" customHeight="1" x14ac:dyDescent="0.3">
      <c r="A71" s="25">
        <v>11</v>
      </c>
      <c r="B71" s="44" t="s">
        <v>147</v>
      </c>
      <c r="C71" s="10" t="s">
        <v>30</v>
      </c>
      <c r="D71" s="13">
        <v>1615</v>
      </c>
      <c r="E71" s="29">
        <v>331</v>
      </c>
      <c r="F71" s="28">
        <f t="shared" si="8"/>
        <v>534565</v>
      </c>
      <c r="G71" s="12">
        <v>433.13</v>
      </c>
      <c r="H71" s="21">
        <f t="shared" si="9"/>
        <v>699504.95</v>
      </c>
      <c r="I71" s="7"/>
    </row>
    <row r="72" spans="1:9" ht="32.25" customHeight="1" x14ac:dyDescent="0.3">
      <c r="A72" s="25">
        <v>12</v>
      </c>
      <c r="B72" s="44" t="s">
        <v>148</v>
      </c>
      <c r="C72" s="10" t="s">
        <v>30</v>
      </c>
      <c r="D72" s="13">
        <v>1541</v>
      </c>
      <c r="E72" s="29">
        <v>372.19</v>
      </c>
      <c r="F72" s="28">
        <f t="shared" si="8"/>
        <v>573544.79</v>
      </c>
      <c r="G72" s="12">
        <v>443</v>
      </c>
      <c r="H72" s="21">
        <f t="shared" si="9"/>
        <v>682663</v>
      </c>
      <c r="I72" s="7"/>
    </row>
    <row r="73" spans="1:9" ht="37.5" customHeight="1" x14ac:dyDescent="0.3">
      <c r="A73" s="25">
        <v>13</v>
      </c>
      <c r="B73" s="44" t="s">
        <v>149</v>
      </c>
      <c r="C73" s="10" t="s">
        <v>30</v>
      </c>
      <c r="D73" s="13">
        <v>20</v>
      </c>
      <c r="E73" s="29">
        <v>510.5</v>
      </c>
      <c r="F73" s="28">
        <f t="shared" si="8"/>
        <v>10210</v>
      </c>
      <c r="G73" s="12">
        <v>595.38</v>
      </c>
      <c r="H73" s="21">
        <f t="shared" si="9"/>
        <v>11907.6</v>
      </c>
      <c r="I73" s="7"/>
    </row>
    <row r="74" spans="1:9" ht="28.5" customHeight="1" x14ac:dyDescent="0.3">
      <c r="A74" s="25">
        <v>14</v>
      </c>
      <c r="B74" s="44" t="s">
        <v>51</v>
      </c>
      <c r="C74" s="10" t="s">
        <v>30</v>
      </c>
      <c r="D74" s="13">
        <v>20</v>
      </c>
      <c r="E74" s="29">
        <v>10833</v>
      </c>
      <c r="F74" s="28">
        <f t="shared" si="8"/>
        <v>216660</v>
      </c>
      <c r="G74" s="12">
        <v>13344.27</v>
      </c>
      <c r="H74" s="21">
        <f t="shared" si="9"/>
        <v>266885.40000000002</v>
      </c>
      <c r="I74" s="7"/>
    </row>
    <row r="75" spans="1:9" ht="40.5" customHeight="1" x14ac:dyDescent="0.3">
      <c r="A75" s="25">
        <v>15</v>
      </c>
      <c r="B75" s="44" t="s">
        <v>150</v>
      </c>
      <c r="C75" s="10" t="s">
        <v>30</v>
      </c>
      <c r="D75" s="13">
        <v>50</v>
      </c>
      <c r="E75" s="29">
        <v>2666</v>
      </c>
      <c r="F75" s="28">
        <f t="shared" si="8"/>
        <v>133300</v>
      </c>
      <c r="G75" s="12">
        <v>3157.83</v>
      </c>
      <c r="H75" s="21">
        <f t="shared" si="9"/>
        <v>157891.5</v>
      </c>
      <c r="I75" s="7"/>
    </row>
    <row r="76" spans="1:9" x14ac:dyDescent="0.3">
      <c r="A76" s="78" t="s">
        <v>52</v>
      </c>
      <c r="B76" s="78"/>
      <c r="C76" s="78"/>
      <c r="D76" s="78"/>
      <c r="E76" s="78"/>
      <c r="F76" s="65">
        <f>SUM(F61:F75)</f>
        <v>4199999.25</v>
      </c>
      <c r="G76" s="36" t="s">
        <v>2</v>
      </c>
      <c r="H76" s="37">
        <f>SUM(H61:H75)</f>
        <v>5198709.08</v>
      </c>
      <c r="I76" s="7"/>
    </row>
    <row r="77" spans="1:9" x14ac:dyDescent="0.3">
      <c r="A77" s="31"/>
      <c r="B77" s="31"/>
      <c r="C77" s="31"/>
      <c r="D77" s="31"/>
      <c r="E77" s="31"/>
      <c r="F77" s="42"/>
      <c r="G77" s="40"/>
      <c r="H77" s="43"/>
      <c r="I77" s="7"/>
    </row>
    <row r="78" spans="1:9" x14ac:dyDescent="0.3">
      <c r="A78" s="79" t="s">
        <v>54</v>
      </c>
      <c r="B78" s="79"/>
      <c r="C78" s="79"/>
      <c r="D78" s="79"/>
      <c r="E78" s="79"/>
      <c r="F78" s="79"/>
      <c r="G78" s="79"/>
      <c r="H78" s="79"/>
      <c r="I78" s="7"/>
    </row>
    <row r="79" spans="1:9" ht="30" customHeight="1" x14ac:dyDescent="0.3">
      <c r="A79" s="25">
        <v>1</v>
      </c>
      <c r="B79" s="18" t="s">
        <v>151</v>
      </c>
      <c r="C79" s="10" t="s">
        <v>30</v>
      </c>
      <c r="D79" s="13">
        <v>5554</v>
      </c>
      <c r="E79" s="29">
        <v>6</v>
      </c>
      <c r="F79" s="28">
        <f t="shared" ref="F79:F115" si="10">PRODUCT(D79,E79)</f>
        <v>33324</v>
      </c>
      <c r="G79" s="12">
        <v>10.07</v>
      </c>
      <c r="H79" s="21">
        <f>PRODUCT(D79,G79)</f>
        <v>55928.78</v>
      </c>
      <c r="I79" s="7"/>
    </row>
    <row r="80" spans="1:9" ht="37.5" customHeight="1" x14ac:dyDescent="0.3">
      <c r="A80" s="25">
        <v>2</v>
      </c>
      <c r="B80" s="18" t="s">
        <v>152</v>
      </c>
      <c r="C80" s="10" t="s">
        <v>30</v>
      </c>
      <c r="D80" s="13">
        <v>4883</v>
      </c>
      <c r="E80" s="29">
        <v>13.5</v>
      </c>
      <c r="F80" s="28">
        <f t="shared" si="10"/>
        <v>65920.5</v>
      </c>
      <c r="G80" s="12">
        <v>26.88</v>
      </c>
      <c r="H80" s="21">
        <f t="shared" ref="H80:H115" si="11">PRODUCT(D80,G80)</f>
        <v>131255.04000000001</v>
      </c>
      <c r="I80" s="7"/>
    </row>
    <row r="81" spans="1:9" ht="35.25" customHeight="1" x14ac:dyDescent="0.3">
      <c r="A81" s="25">
        <v>3</v>
      </c>
      <c r="B81" s="18" t="s">
        <v>153</v>
      </c>
      <c r="C81" s="10" t="s">
        <v>30</v>
      </c>
      <c r="D81" s="13">
        <v>1585</v>
      </c>
      <c r="E81" s="29">
        <v>16.5</v>
      </c>
      <c r="F81" s="28">
        <f t="shared" si="10"/>
        <v>26152.5</v>
      </c>
      <c r="G81" s="12">
        <v>32.44</v>
      </c>
      <c r="H81" s="21">
        <f t="shared" si="11"/>
        <v>51417.399999999994</v>
      </c>
      <c r="I81" s="7"/>
    </row>
    <row r="82" spans="1:9" ht="32.25" customHeight="1" x14ac:dyDescent="0.3">
      <c r="A82" s="25">
        <v>4</v>
      </c>
      <c r="B82" s="18" t="s">
        <v>154</v>
      </c>
      <c r="C82" s="10" t="s">
        <v>30</v>
      </c>
      <c r="D82" s="13">
        <v>1803</v>
      </c>
      <c r="E82" s="29">
        <v>30</v>
      </c>
      <c r="F82" s="28">
        <f t="shared" si="10"/>
        <v>54090</v>
      </c>
      <c r="G82" s="12">
        <v>58.93</v>
      </c>
      <c r="H82" s="21">
        <f t="shared" si="11"/>
        <v>106250.79</v>
      </c>
      <c r="I82" s="7"/>
    </row>
    <row r="83" spans="1:9" ht="32.25" customHeight="1" x14ac:dyDescent="0.3">
      <c r="A83" s="25">
        <v>5</v>
      </c>
      <c r="B83" s="18" t="s">
        <v>155</v>
      </c>
      <c r="C83" s="10" t="s">
        <v>30</v>
      </c>
      <c r="D83" s="13">
        <v>3016</v>
      </c>
      <c r="E83" s="29">
        <v>35</v>
      </c>
      <c r="F83" s="28">
        <f t="shared" si="10"/>
        <v>105560</v>
      </c>
      <c r="G83" s="12">
        <v>68.83</v>
      </c>
      <c r="H83" s="21">
        <f t="shared" si="11"/>
        <v>207591.28</v>
      </c>
      <c r="I83" s="7"/>
    </row>
    <row r="84" spans="1:9" ht="30.75" customHeight="1" x14ac:dyDescent="0.3">
      <c r="A84" s="25">
        <v>6</v>
      </c>
      <c r="B84" s="22" t="s">
        <v>55</v>
      </c>
      <c r="C84" s="10" t="s">
        <v>30</v>
      </c>
      <c r="D84" s="13">
        <v>585</v>
      </c>
      <c r="E84" s="29">
        <v>102</v>
      </c>
      <c r="F84" s="28">
        <f t="shared" si="10"/>
        <v>59670</v>
      </c>
      <c r="G84" s="12">
        <v>194.67</v>
      </c>
      <c r="H84" s="21">
        <f t="shared" si="11"/>
        <v>113881.95</v>
      </c>
      <c r="I84" s="7"/>
    </row>
    <row r="85" spans="1:9" ht="31.5" customHeight="1" x14ac:dyDescent="0.3">
      <c r="A85" s="25">
        <v>7</v>
      </c>
      <c r="B85" s="18" t="s">
        <v>156</v>
      </c>
      <c r="C85" s="10" t="s">
        <v>30</v>
      </c>
      <c r="D85" s="13">
        <v>679</v>
      </c>
      <c r="E85" s="29">
        <v>70</v>
      </c>
      <c r="F85" s="28">
        <f t="shared" si="10"/>
        <v>47530</v>
      </c>
      <c r="G85" s="12">
        <v>134.43</v>
      </c>
      <c r="H85" s="21">
        <f t="shared" si="11"/>
        <v>91277.97</v>
      </c>
      <c r="I85" s="7"/>
    </row>
    <row r="86" spans="1:9" ht="29.25" customHeight="1" x14ac:dyDescent="0.3">
      <c r="A86" s="25">
        <v>8</v>
      </c>
      <c r="B86" s="18" t="s">
        <v>157</v>
      </c>
      <c r="C86" s="10" t="s">
        <v>30</v>
      </c>
      <c r="D86" s="13">
        <v>150</v>
      </c>
      <c r="E86" s="29">
        <v>363.66</v>
      </c>
      <c r="F86" s="28">
        <f t="shared" si="10"/>
        <v>54549.000000000007</v>
      </c>
      <c r="G86" s="12">
        <v>684.33</v>
      </c>
      <c r="H86" s="21">
        <f t="shared" si="11"/>
        <v>102649.5</v>
      </c>
      <c r="I86" s="7"/>
    </row>
    <row r="87" spans="1:9" ht="27" customHeight="1" x14ac:dyDescent="0.3">
      <c r="A87" s="25">
        <v>9</v>
      </c>
      <c r="B87" s="18" t="s">
        <v>158</v>
      </c>
      <c r="C87" s="10" t="s">
        <v>30</v>
      </c>
      <c r="D87" s="13">
        <v>150</v>
      </c>
      <c r="E87" s="29">
        <v>466</v>
      </c>
      <c r="F87" s="28">
        <f t="shared" si="10"/>
        <v>69900</v>
      </c>
      <c r="G87" s="12">
        <v>808.21</v>
      </c>
      <c r="H87" s="21">
        <f t="shared" si="11"/>
        <v>121231.5</v>
      </c>
      <c r="I87" s="7"/>
    </row>
    <row r="88" spans="1:9" ht="27" customHeight="1" x14ac:dyDescent="0.3">
      <c r="A88" s="25">
        <v>10</v>
      </c>
      <c r="B88" s="18" t="s">
        <v>159</v>
      </c>
      <c r="C88" s="10" t="s">
        <v>30</v>
      </c>
      <c r="D88" s="13">
        <v>150</v>
      </c>
      <c r="E88" s="29">
        <v>362</v>
      </c>
      <c r="F88" s="28">
        <f t="shared" si="10"/>
        <v>54300</v>
      </c>
      <c r="G88" s="12">
        <v>673.67</v>
      </c>
      <c r="H88" s="21">
        <f t="shared" si="11"/>
        <v>101050.5</v>
      </c>
      <c r="I88" s="7"/>
    </row>
    <row r="89" spans="1:9" ht="29.25" customHeight="1" x14ac:dyDescent="0.3">
      <c r="A89" s="25">
        <v>11</v>
      </c>
      <c r="B89" s="18" t="s">
        <v>160</v>
      </c>
      <c r="C89" s="10" t="s">
        <v>30</v>
      </c>
      <c r="D89" s="13">
        <v>150</v>
      </c>
      <c r="E89" s="29">
        <v>206</v>
      </c>
      <c r="F89" s="28">
        <f t="shared" si="10"/>
        <v>30900</v>
      </c>
      <c r="G89" s="12">
        <v>387.67</v>
      </c>
      <c r="H89" s="21">
        <f t="shared" si="11"/>
        <v>58150.5</v>
      </c>
      <c r="I89" s="7"/>
    </row>
    <row r="90" spans="1:9" ht="28.5" customHeight="1" x14ac:dyDescent="0.3">
      <c r="A90" s="25">
        <v>12</v>
      </c>
      <c r="B90" s="18" t="s">
        <v>161</v>
      </c>
      <c r="C90" s="10" t="s">
        <v>30</v>
      </c>
      <c r="D90" s="13">
        <v>150</v>
      </c>
      <c r="E90" s="29">
        <v>206</v>
      </c>
      <c r="F90" s="28">
        <f t="shared" si="10"/>
        <v>30900</v>
      </c>
      <c r="G90" s="12">
        <v>387.67</v>
      </c>
      <c r="H90" s="21">
        <f t="shared" si="11"/>
        <v>58150.5</v>
      </c>
      <c r="I90" s="7"/>
    </row>
    <row r="91" spans="1:9" ht="24" customHeight="1" x14ac:dyDescent="0.3">
      <c r="A91" s="25">
        <v>13</v>
      </c>
      <c r="B91" s="23" t="s">
        <v>56</v>
      </c>
      <c r="C91" s="10" t="s">
        <v>30</v>
      </c>
      <c r="D91" s="13">
        <v>150</v>
      </c>
      <c r="E91" s="29">
        <v>388</v>
      </c>
      <c r="F91" s="28">
        <f t="shared" si="10"/>
        <v>58200</v>
      </c>
      <c r="G91" s="12">
        <v>739.67</v>
      </c>
      <c r="H91" s="21">
        <f t="shared" si="11"/>
        <v>110950.5</v>
      </c>
      <c r="I91" s="7"/>
    </row>
    <row r="92" spans="1:9" ht="26.25" customHeight="1" x14ac:dyDescent="0.3">
      <c r="A92" s="25">
        <v>14</v>
      </c>
      <c r="B92" s="18" t="s">
        <v>57</v>
      </c>
      <c r="C92" s="10" t="s">
        <v>30</v>
      </c>
      <c r="D92" s="13">
        <v>150</v>
      </c>
      <c r="E92" s="29">
        <v>336</v>
      </c>
      <c r="F92" s="28">
        <f t="shared" si="10"/>
        <v>50400</v>
      </c>
      <c r="G92" s="12">
        <v>657.33</v>
      </c>
      <c r="H92" s="21">
        <f t="shared" si="11"/>
        <v>98599.5</v>
      </c>
      <c r="I92" s="7"/>
    </row>
    <row r="93" spans="1:9" ht="22.5" customHeight="1" x14ac:dyDescent="0.3">
      <c r="A93" s="25">
        <v>15</v>
      </c>
      <c r="B93" s="18" t="s">
        <v>58</v>
      </c>
      <c r="C93" s="10" t="s">
        <v>30</v>
      </c>
      <c r="D93" s="13">
        <v>150</v>
      </c>
      <c r="E93" s="29">
        <v>383</v>
      </c>
      <c r="F93" s="28">
        <f t="shared" si="10"/>
        <v>57450</v>
      </c>
      <c r="G93" s="12">
        <v>733.4</v>
      </c>
      <c r="H93" s="21">
        <f t="shared" si="11"/>
        <v>110010</v>
      </c>
      <c r="I93" s="7"/>
    </row>
    <row r="94" spans="1:9" ht="50.25" customHeight="1" x14ac:dyDescent="0.3">
      <c r="A94" s="25">
        <v>16</v>
      </c>
      <c r="B94" s="18" t="s">
        <v>162</v>
      </c>
      <c r="C94" s="10" t="s">
        <v>30</v>
      </c>
      <c r="D94" s="13">
        <v>150</v>
      </c>
      <c r="E94" s="29">
        <v>66</v>
      </c>
      <c r="F94" s="28">
        <f t="shared" si="10"/>
        <v>9900</v>
      </c>
      <c r="G94" s="12">
        <v>114.86</v>
      </c>
      <c r="H94" s="21">
        <f t="shared" si="11"/>
        <v>17229</v>
      </c>
      <c r="I94" s="7"/>
    </row>
    <row r="95" spans="1:9" ht="33" customHeight="1" x14ac:dyDescent="0.3">
      <c r="A95" s="25">
        <v>17</v>
      </c>
      <c r="B95" s="18" t="s">
        <v>163</v>
      </c>
      <c r="C95" s="10" t="s">
        <v>30</v>
      </c>
      <c r="D95" s="13">
        <v>150</v>
      </c>
      <c r="E95" s="29">
        <v>97</v>
      </c>
      <c r="F95" s="28">
        <f t="shared" si="10"/>
        <v>14550</v>
      </c>
      <c r="G95" s="12">
        <v>187.03</v>
      </c>
      <c r="H95" s="21">
        <f t="shared" si="11"/>
        <v>28054.5</v>
      </c>
      <c r="I95" s="7"/>
    </row>
    <row r="96" spans="1:9" ht="35.25" customHeight="1" x14ac:dyDescent="0.3">
      <c r="A96" s="25">
        <v>18</v>
      </c>
      <c r="B96" s="18" t="s">
        <v>164</v>
      </c>
      <c r="C96" s="10" t="s">
        <v>30</v>
      </c>
      <c r="D96" s="13">
        <v>4718</v>
      </c>
      <c r="E96" s="29">
        <v>8</v>
      </c>
      <c r="F96" s="28">
        <f t="shared" si="10"/>
        <v>37744</v>
      </c>
      <c r="G96" s="12">
        <v>16.54</v>
      </c>
      <c r="H96" s="21">
        <f t="shared" si="11"/>
        <v>78035.72</v>
      </c>
      <c r="I96" s="7"/>
    </row>
    <row r="97" spans="1:9" ht="36" customHeight="1" x14ac:dyDescent="0.3">
      <c r="A97" s="25">
        <v>19</v>
      </c>
      <c r="B97" s="18" t="s">
        <v>165</v>
      </c>
      <c r="C97" s="10" t="s">
        <v>30</v>
      </c>
      <c r="D97" s="13">
        <v>1936</v>
      </c>
      <c r="E97" s="29">
        <v>8</v>
      </c>
      <c r="F97" s="28">
        <f t="shared" si="10"/>
        <v>15488</v>
      </c>
      <c r="G97" s="12">
        <v>16.75</v>
      </c>
      <c r="H97" s="21">
        <f t="shared" si="11"/>
        <v>32428</v>
      </c>
      <c r="I97" s="7"/>
    </row>
    <row r="98" spans="1:9" ht="39" customHeight="1" x14ac:dyDescent="0.3">
      <c r="A98" s="25">
        <v>20</v>
      </c>
      <c r="B98" s="18" t="s">
        <v>166</v>
      </c>
      <c r="C98" s="10" t="s">
        <v>30</v>
      </c>
      <c r="D98" s="13">
        <v>1905</v>
      </c>
      <c r="E98" s="29">
        <v>11</v>
      </c>
      <c r="F98" s="28">
        <f t="shared" si="10"/>
        <v>20955</v>
      </c>
      <c r="G98" s="12">
        <v>22.38</v>
      </c>
      <c r="H98" s="21">
        <f t="shared" si="11"/>
        <v>42633.9</v>
      </c>
      <c r="I98" s="7"/>
    </row>
    <row r="99" spans="1:9" ht="36.75" customHeight="1" x14ac:dyDescent="0.3">
      <c r="A99" s="25">
        <v>21</v>
      </c>
      <c r="B99" s="18" t="s">
        <v>167</v>
      </c>
      <c r="C99" s="10" t="s">
        <v>30</v>
      </c>
      <c r="D99" s="13">
        <v>1355</v>
      </c>
      <c r="E99" s="29">
        <v>12</v>
      </c>
      <c r="F99" s="28">
        <f t="shared" si="10"/>
        <v>16260</v>
      </c>
      <c r="G99" s="12">
        <v>24.01</v>
      </c>
      <c r="H99" s="21">
        <f t="shared" si="11"/>
        <v>32533.550000000003</v>
      </c>
      <c r="I99" s="7"/>
    </row>
    <row r="100" spans="1:9" ht="33" customHeight="1" x14ac:dyDescent="0.3">
      <c r="A100" s="25">
        <v>22</v>
      </c>
      <c r="B100" s="18" t="s">
        <v>168</v>
      </c>
      <c r="C100" s="10" t="s">
        <v>30</v>
      </c>
      <c r="D100" s="13">
        <v>1253</v>
      </c>
      <c r="E100" s="29">
        <v>14</v>
      </c>
      <c r="F100" s="28">
        <f t="shared" si="10"/>
        <v>17542</v>
      </c>
      <c r="G100" s="12">
        <v>24.46</v>
      </c>
      <c r="H100" s="21">
        <f t="shared" si="11"/>
        <v>30648.38</v>
      </c>
      <c r="I100" s="7"/>
    </row>
    <row r="101" spans="1:9" ht="33.75" customHeight="1" x14ac:dyDescent="0.3">
      <c r="A101" s="25">
        <v>23</v>
      </c>
      <c r="B101" s="18" t="s">
        <v>169</v>
      </c>
      <c r="C101" s="10" t="s">
        <v>30</v>
      </c>
      <c r="D101" s="13">
        <v>1135</v>
      </c>
      <c r="E101" s="29">
        <v>14</v>
      </c>
      <c r="F101" s="28">
        <f t="shared" si="10"/>
        <v>15890</v>
      </c>
      <c r="G101" s="12">
        <v>26.45</v>
      </c>
      <c r="H101" s="21">
        <f t="shared" si="11"/>
        <v>30020.75</v>
      </c>
      <c r="I101" s="7"/>
    </row>
    <row r="102" spans="1:9" ht="36.75" customHeight="1" x14ac:dyDescent="0.3">
      <c r="A102" s="25">
        <v>24</v>
      </c>
      <c r="B102" s="18" t="s">
        <v>170</v>
      </c>
      <c r="C102" s="10" t="s">
        <v>30</v>
      </c>
      <c r="D102" s="13">
        <v>1096</v>
      </c>
      <c r="E102" s="29">
        <v>17</v>
      </c>
      <c r="F102" s="28">
        <f t="shared" si="10"/>
        <v>18632</v>
      </c>
      <c r="G102" s="12">
        <v>29.56</v>
      </c>
      <c r="H102" s="21">
        <f t="shared" si="11"/>
        <v>32397.759999999998</v>
      </c>
      <c r="I102" s="7"/>
    </row>
    <row r="103" spans="1:9" ht="36" customHeight="1" x14ac:dyDescent="0.3">
      <c r="A103" s="25">
        <v>25</v>
      </c>
      <c r="B103" s="18" t="s">
        <v>171</v>
      </c>
      <c r="C103" s="10" t="s">
        <v>30</v>
      </c>
      <c r="D103" s="13">
        <v>963</v>
      </c>
      <c r="E103" s="29">
        <v>19</v>
      </c>
      <c r="F103" s="28">
        <f t="shared" si="10"/>
        <v>18297</v>
      </c>
      <c r="G103" s="12">
        <v>33.24</v>
      </c>
      <c r="H103" s="21">
        <f t="shared" si="11"/>
        <v>32010.120000000003</v>
      </c>
      <c r="I103" s="7"/>
    </row>
    <row r="104" spans="1:9" ht="24.75" customHeight="1" x14ac:dyDescent="0.3">
      <c r="A104" s="25">
        <v>26</v>
      </c>
      <c r="B104" s="18" t="s">
        <v>172</v>
      </c>
      <c r="C104" s="10" t="s">
        <v>30</v>
      </c>
      <c r="D104" s="13">
        <v>559</v>
      </c>
      <c r="E104" s="29">
        <v>24</v>
      </c>
      <c r="F104" s="28">
        <f t="shared" si="10"/>
        <v>13416</v>
      </c>
      <c r="G104" s="12">
        <v>47.67</v>
      </c>
      <c r="H104" s="21">
        <f t="shared" si="11"/>
        <v>26647.530000000002</v>
      </c>
      <c r="I104" s="7"/>
    </row>
    <row r="105" spans="1:9" ht="35.25" customHeight="1" x14ac:dyDescent="0.3">
      <c r="A105" s="25">
        <v>27</v>
      </c>
      <c r="B105" s="18" t="s">
        <v>59</v>
      </c>
      <c r="C105" s="10" t="s">
        <v>30</v>
      </c>
      <c r="D105" s="13">
        <v>496</v>
      </c>
      <c r="E105" s="29">
        <v>30</v>
      </c>
      <c r="F105" s="28">
        <f t="shared" si="10"/>
        <v>14880</v>
      </c>
      <c r="G105" s="12">
        <v>55.87</v>
      </c>
      <c r="H105" s="21">
        <f t="shared" si="11"/>
        <v>27711.52</v>
      </c>
      <c r="I105" s="7"/>
    </row>
    <row r="106" spans="1:9" ht="33" customHeight="1" x14ac:dyDescent="0.3">
      <c r="A106" s="25">
        <v>28</v>
      </c>
      <c r="B106" s="18" t="s">
        <v>60</v>
      </c>
      <c r="C106" s="10" t="s">
        <v>30</v>
      </c>
      <c r="D106" s="13">
        <v>559</v>
      </c>
      <c r="E106" s="29">
        <v>32</v>
      </c>
      <c r="F106" s="28">
        <f t="shared" si="10"/>
        <v>17888</v>
      </c>
      <c r="G106" s="12">
        <v>60.38</v>
      </c>
      <c r="H106" s="21">
        <f t="shared" si="11"/>
        <v>33752.42</v>
      </c>
      <c r="I106" s="7"/>
    </row>
    <row r="107" spans="1:9" ht="33" customHeight="1" x14ac:dyDescent="0.3">
      <c r="A107" s="25">
        <v>29</v>
      </c>
      <c r="B107" s="18" t="s">
        <v>173</v>
      </c>
      <c r="C107" s="10" t="s">
        <v>30</v>
      </c>
      <c r="D107" s="13">
        <v>545</v>
      </c>
      <c r="E107" s="29">
        <v>53</v>
      </c>
      <c r="F107" s="28">
        <f t="shared" si="10"/>
        <v>28885</v>
      </c>
      <c r="G107" s="12">
        <v>104.84</v>
      </c>
      <c r="H107" s="21">
        <f t="shared" si="11"/>
        <v>57137.8</v>
      </c>
      <c r="I107" s="7"/>
    </row>
    <row r="108" spans="1:9" ht="27.75" customHeight="1" x14ac:dyDescent="0.3">
      <c r="A108" s="25">
        <v>30</v>
      </c>
      <c r="B108" s="18" t="s">
        <v>61</v>
      </c>
      <c r="C108" s="10" t="s">
        <v>30</v>
      </c>
      <c r="D108" s="13">
        <v>743</v>
      </c>
      <c r="E108" s="29">
        <v>100</v>
      </c>
      <c r="F108" s="28">
        <f t="shared" si="10"/>
        <v>74300</v>
      </c>
      <c r="G108" s="12">
        <v>191.04</v>
      </c>
      <c r="H108" s="21">
        <f t="shared" si="11"/>
        <v>141942.72</v>
      </c>
      <c r="I108" s="7"/>
    </row>
    <row r="109" spans="1:9" ht="27.75" customHeight="1" x14ac:dyDescent="0.3">
      <c r="A109" s="25">
        <v>31</v>
      </c>
      <c r="B109" s="18" t="s">
        <v>62</v>
      </c>
      <c r="C109" s="10" t="s">
        <v>30</v>
      </c>
      <c r="D109" s="13">
        <v>1017</v>
      </c>
      <c r="E109" s="29">
        <v>99</v>
      </c>
      <c r="F109" s="28">
        <f t="shared" si="10"/>
        <v>100683</v>
      </c>
      <c r="G109" s="12">
        <v>189.22</v>
      </c>
      <c r="H109" s="21">
        <f t="shared" si="11"/>
        <v>192436.74</v>
      </c>
      <c r="I109" s="7"/>
    </row>
    <row r="110" spans="1:9" ht="26.25" customHeight="1" x14ac:dyDescent="0.3">
      <c r="A110" s="25">
        <v>32</v>
      </c>
      <c r="B110" s="18" t="s">
        <v>174</v>
      </c>
      <c r="C110" s="10" t="s">
        <v>30</v>
      </c>
      <c r="D110" s="13">
        <v>1161</v>
      </c>
      <c r="E110" s="29">
        <v>87</v>
      </c>
      <c r="F110" s="28">
        <f t="shared" si="10"/>
        <v>101007</v>
      </c>
      <c r="G110" s="12">
        <v>165.72</v>
      </c>
      <c r="H110" s="21">
        <f t="shared" si="11"/>
        <v>192400.92</v>
      </c>
      <c r="I110" s="7"/>
    </row>
    <row r="111" spans="1:9" ht="32.25" customHeight="1" x14ac:dyDescent="0.3">
      <c r="A111" s="25">
        <v>33</v>
      </c>
      <c r="B111" s="18" t="s">
        <v>175</v>
      </c>
      <c r="C111" s="10" t="s">
        <v>30</v>
      </c>
      <c r="D111" s="13">
        <v>1205</v>
      </c>
      <c r="E111" s="29">
        <v>87</v>
      </c>
      <c r="F111" s="28">
        <f t="shared" si="10"/>
        <v>104835</v>
      </c>
      <c r="G111" s="12">
        <v>166.73</v>
      </c>
      <c r="H111" s="21">
        <f t="shared" si="11"/>
        <v>200909.65</v>
      </c>
      <c r="I111" s="7"/>
    </row>
    <row r="112" spans="1:9" ht="29.25" customHeight="1" x14ac:dyDescent="0.3">
      <c r="A112" s="25">
        <v>34</v>
      </c>
      <c r="B112" s="18" t="s">
        <v>176</v>
      </c>
      <c r="C112" s="10" t="s">
        <v>30</v>
      </c>
      <c r="D112" s="13">
        <v>1077</v>
      </c>
      <c r="E112" s="29">
        <v>77</v>
      </c>
      <c r="F112" s="28">
        <f t="shared" si="10"/>
        <v>82929</v>
      </c>
      <c r="G112" s="12">
        <v>153.83000000000001</v>
      </c>
      <c r="H112" s="21">
        <f t="shared" si="11"/>
        <v>165674.91</v>
      </c>
      <c r="I112" s="7"/>
    </row>
    <row r="113" spans="1:9" ht="42" customHeight="1" x14ac:dyDescent="0.3">
      <c r="A113" s="25">
        <v>35</v>
      </c>
      <c r="B113" s="18" t="s">
        <v>177</v>
      </c>
      <c r="C113" s="10" t="s">
        <v>30</v>
      </c>
      <c r="D113" s="13">
        <v>915</v>
      </c>
      <c r="E113" s="29">
        <v>99</v>
      </c>
      <c r="F113" s="28">
        <f t="shared" si="10"/>
        <v>90585</v>
      </c>
      <c r="G113" s="12">
        <v>180.14</v>
      </c>
      <c r="H113" s="21">
        <f t="shared" si="11"/>
        <v>164828.09999999998</v>
      </c>
      <c r="I113" s="7"/>
    </row>
    <row r="114" spans="1:9" ht="32.25" customHeight="1" x14ac:dyDescent="0.3">
      <c r="A114" s="25">
        <v>36</v>
      </c>
      <c r="B114" s="18" t="s">
        <v>178</v>
      </c>
      <c r="C114" s="10" t="s">
        <v>30</v>
      </c>
      <c r="D114" s="13">
        <v>1035</v>
      </c>
      <c r="E114" s="29">
        <v>83</v>
      </c>
      <c r="F114" s="28">
        <f t="shared" si="10"/>
        <v>85905</v>
      </c>
      <c r="G114" s="12">
        <v>159.6</v>
      </c>
      <c r="H114" s="21">
        <f t="shared" si="11"/>
        <v>165186</v>
      </c>
      <c r="I114" s="7"/>
    </row>
    <row r="115" spans="1:9" ht="32.25" customHeight="1" x14ac:dyDescent="0.3">
      <c r="A115" s="25">
        <v>37</v>
      </c>
      <c r="B115" s="18" t="s">
        <v>179</v>
      </c>
      <c r="C115" s="10" t="s">
        <v>30</v>
      </c>
      <c r="D115" s="13">
        <v>890</v>
      </c>
      <c r="E115" s="29">
        <v>113</v>
      </c>
      <c r="F115" s="28">
        <f t="shared" si="10"/>
        <v>100570</v>
      </c>
      <c r="G115" s="12">
        <v>197.38</v>
      </c>
      <c r="H115" s="21">
        <f t="shared" si="11"/>
        <v>175668.19999999998</v>
      </c>
      <c r="I115" s="7"/>
    </row>
    <row r="116" spans="1:9" x14ac:dyDescent="0.3">
      <c r="A116" s="78" t="s">
        <v>63</v>
      </c>
      <c r="B116" s="78"/>
      <c r="C116" s="78"/>
      <c r="D116" s="78"/>
      <c r="E116" s="78"/>
      <c r="F116" s="65">
        <f>SUM(F79:F115)</f>
        <v>1799987</v>
      </c>
      <c r="G116" s="36" t="s">
        <v>2</v>
      </c>
      <c r="H116" s="37">
        <f>SUM(H79:H115)</f>
        <v>3418683.9000000004</v>
      </c>
      <c r="I116" s="7"/>
    </row>
    <row r="117" spans="1:9" x14ac:dyDescent="0.3">
      <c r="A117" s="31"/>
      <c r="B117" s="31"/>
      <c r="C117" s="31"/>
      <c r="D117" s="31"/>
      <c r="E117" s="31"/>
      <c r="F117" s="42"/>
      <c r="G117" s="40"/>
      <c r="H117" s="43"/>
      <c r="I117" s="7"/>
    </row>
    <row r="118" spans="1:9" x14ac:dyDescent="0.3">
      <c r="A118" s="76" t="s">
        <v>65</v>
      </c>
      <c r="B118" s="76"/>
      <c r="C118" s="76"/>
      <c r="D118" s="76"/>
      <c r="E118" s="76"/>
      <c r="F118" s="76"/>
      <c r="G118" s="76"/>
      <c r="H118" s="76"/>
      <c r="I118" s="7"/>
    </row>
    <row r="119" spans="1:9" ht="33" customHeight="1" x14ac:dyDescent="0.3">
      <c r="A119" s="25">
        <v>1</v>
      </c>
      <c r="B119" s="26" t="s">
        <v>180</v>
      </c>
      <c r="C119" s="10" t="s">
        <v>30</v>
      </c>
      <c r="D119" s="13">
        <v>33838</v>
      </c>
      <c r="E119" s="29">
        <v>10</v>
      </c>
      <c r="F119" s="28">
        <f t="shared" ref="F119:F133" si="12">PRODUCT(D119,E119)</f>
        <v>338380</v>
      </c>
      <c r="G119" s="12">
        <v>10.23</v>
      </c>
      <c r="H119" s="21">
        <f>PRODUCT(D119,G119)</f>
        <v>346162.74</v>
      </c>
      <c r="I119" s="7"/>
    </row>
    <row r="120" spans="1:9" ht="32.25" customHeight="1" x14ac:dyDescent="0.3">
      <c r="A120" s="25">
        <v>2</v>
      </c>
      <c r="B120" s="26" t="s">
        <v>181</v>
      </c>
      <c r="C120" s="10" t="s">
        <v>30</v>
      </c>
      <c r="D120" s="13">
        <v>26185</v>
      </c>
      <c r="E120" s="29">
        <v>12.5</v>
      </c>
      <c r="F120" s="28">
        <f t="shared" si="12"/>
        <v>327312.5</v>
      </c>
      <c r="G120" s="12">
        <v>14.81</v>
      </c>
      <c r="H120" s="21">
        <f t="shared" ref="H120:H133" si="13">PRODUCT(D120,G120)</f>
        <v>387799.85000000003</v>
      </c>
      <c r="I120" s="7"/>
    </row>
    <row r="121" spans="1:9" ht="34.5" customHeight="1" x14ac:dyDescent="0.3">
      <c r="A121" s="25">
        <v>3</v>
      </c>
      <c r="B121" s="26" t="s">
        <v>182</v>
      </c>
      <c r="C121" s="10" t="s">
        <v>30</v>
      </c>
      <c r="D121" s="13">
        <v>1950</v>
      </c>
      <c r="E121" s="29">
        <v>67</v>
      </c>
      <c r="F121" s="28">
        <f t="shared" si="12"/>
        <v>130650</v>
      </c>
      <c r="G121" s="12">
        <v>74</v>
      </c>
      <c r="H121" s="21">
        <f t="shared" si="13"/>
        <v>144300</v>
      </c>
      <c r="I121" s="7"/>
    </row>
    <row r="122" spans="1:9" ht="35.25" customHeight="1" x14ac:dyDescent="0.3">
      <c r="A122" s="25">
        <v>4</v>
      </c>
      <c r="B122" s="26" t="s">
        <v>66</v>
      </c>
      <c r="C122" s="10" t="s">
        <v>30</v>
      </c>
      <c r="D122" s="13">
        <v>1925</v>
      </c>
      <c r="E122" s="29">
        <v>67</v>
      </c>
      <c r="F122" s="28">
        <f t="shared" si="12"/>
        <v>128975</v>
      </c>
      <c r="G122" s="12">
        <v>98.33</v>
      </c>
      <c r="H122" s="21">
        <f t="shared" si="13"/>
        <v>189285.25</v>
      </c>
      <c r="I122" s="7"/>
    </row>
    <row r="123" spans="1:9" ht="30" customHeight="1" x14ac:dyDescent="0.3">
      <c r="A123" s="25">
        <v>5</v>
      </c>
      <c r="B123" s="26" t="s">
        <v>183</v>
      </c>
      <c r="C123" s="10" t="s">
        <v>30</v>
      </c>
      <c r="D123" s="13">
        <v>853</v>
      </c>
      <c r="E123" s="29">
        <v>10</v>
      </c>
      <c r="F123" s="28">
        <f t="shared" si="12"/>
        <v>8530</v>
      </c>
      <c r="G123" s="12">
        <v>146</v>
      </c>
      <c r="H123" s="21">
        <f t="shared" si="13"/>
        <v>124538</v>
      </c>
      <c r="I123" s="7"/>
    </row>
    <row r="124" spans="1:9" ht="33.75" customHeight="1" x14ac:dyDescent="0.3">
      <c r="A124" s="25">
        <v>6</v>
      </c>
      <c r="B124" s="26" t="s">
        <v>184</v>
      </c>
      <c r="C124" s="10" t="s">
        <v>30</v>
      </c>
      <c r="D124" s="13">
        <v>768</v>
      </c>
      <c r="E124" s="29">
        <v>20</v>
      </c>
      <c r="F124" s="28">
        <f t="shared" si="12"/>
        <v>15360</v>
      </c>
      <c r="G124" s="12">
        <v>297</v>
      </c>
      <c r="H124" s="21">
        <f t="shared" si="13"/>
        <v>228096</v>
      </c>
      <c r="I124" s="7"/>
    </row>
    <row r="125" spans="1:9" ht="26.25" customHeight="1" x14ac:dyDescent="0.3">
      <c r="A125" s="25">
        <v>7</v>
      </c>
      <c r="B125" s="26" t="s">
        <v>67</v>
      </c>
      <c r="C125" s="10" t="s">
        <v>30</v>
      </c>
      <c r="D125" s="13">
        <v>1350</v>
      </c>
      <c r="E125" s="29">
        <v>19.899999999999999</v>
      </c>
      <c r="F125" s="28">
        <f t="shared" si="12"/>
        <v>26864.999999999996</v>
      </c>
      <c r="G125" s="12">
        <v>20.25</v>
      </c>
      <c r="H125" s="21">
        <f t="shared" si="13"/>
        <v>27337.5</v>
      </c>
      <c r="I125" s="7"/>
    </row>
    <row r="126" spans="1:9" ht="33.75" customHeight="1" x14ac:dyDescent="0.3">
      <c r="A126" s="25">
        <v>8</v>
      </c>
      <c r="B126" s="26" t="s">
        <v>68</v>
      </c>
      <c r="C126" s="10" t="s">
        <v>30</v>
      </c>
      <c r="D126" s="13">
        <v>20</v>
      </c>
      <c r="E126" s="29">
        <v>350</v>
      </c>
      <c r="F126" s="28">
        <f t="shared" si="12"/>
        <v>7000</v>
      </c>
      <c r="G126" s="12">
        <v>493.33</v>
      </c>
      <c r="H126" s="21">
        <f t="shared" si="13"/>
        <v>9866.6</v>
      </c>
      <c r="I126" s="7"/>
    </row>
    <row r="127" spans="1:9" ht="21" customHeight="1" x14ac:dyDescent="0.3">
      <c r="A127" s="25">
        <v>9</v>
      </c>
      <c r="B127" s="26" t="s">
        <v>69</v>
      </c>
      <c r="C127" s="10" t="s">
        <v>30</v>
      </c>
      <c r="D127" s="13">
        <v>20</v>
      </c>
      <c r="E127" s="29">
        <v>350</v>
      </c>
      <c r="F127" s="28">
        <f t="shared" si="12"/>
        <v>7000</v>
      </c>
      <c r="G127" s="12">
        <v>532</v>
      </c>
      <c r="H127" s="21">
        <f t="shared" si="13"/>
        <v>10640</v>
      </c>
      <c r="I127" s="7"/>
    </row>
    <row r="128" spans="1:9" ht="50.25" customHeight="1" x14ac:dyDescent="0.3">
      <c r="A128" s="25">
        <v>10</v>
      </c>
      <c r="B128" s="26" t="s">
        <v>185</v>
      </c>
      <c r="C128" s="10" t="s">
        <v>30</v>
      </c>
      <c r="D128" s="13">
        <v>50</v>
      </c>
      <c r="E128" s="29">
        <v>66</v>
      </c>
      <c r="F128" s="28">
        <f t="shared" si="12"/>
        <v>3300</v>
      </c>
      <c r="G128" s="12">
        <v>71.040000000000006</v>
      </c>
      <c r="H128" s="21">
        <f t="shared" si="13"/>
        <v>3552.0000000000005</v>
      </c>
      <c r="I128" s="7"/>
    </row>
    <row r="129" spans="1:9" ht="33.75" customHeight="1" x14ac:dyDescent="0.3">
      <c r="A129" s="25">
        <v>11</v>
      </c>
      <c r="B129" s="26" t="s">
        <v>70</v>
      </c>
      <c r="C129" s="10" t="s">
        <v>30</v>
      </c>
      <c r="D129" s="13">
        <v>100</v>
      </c>
      <c r="E129" s="29">
        <v>450</v>
      </c>
      <c r="F129" s="28">
        <f t="shared" si="12"/>
        <v>45000</v>
      </c>
      <c r="G129" s="12">
        <v>853.4</v>
      </c>
      <c r="H129" s="21">
        <f t="shared" si="13"/>
        <v>85340</v>
      </c>
      <c r="I129" s="7"/>
    </row>
    <row r="130" spans="1:9" ht="25.5" customHeight="1" x14ac:dyDescent="0.3">
      <c r="A130" s="25">
        <v>12</v>
      </c>
      <c r="B130" s="26" t="s">
        <v>71</v>
      </c>
      <c r="C130" s="10" t="s">
        <v>30</v>
      </c>
      <c r="D130" s="13">
        <v>771</v>
      </c>
      <c r="E130" s="29">
        <v>51</v>
      </c>
      <c r="F130" s="28">
        <f t="shared" si="12"/>
        <v>39321</v>
      </c>
      <c r="G130" s="12">
        <v>76.319999999999993</v>
      </c>
      <c r="H130" s="21">
        <f t="shared" si="13"/>
        <v>58842.719999999994</v>
      </c>
      <c r="I130" s="7"/>
    </row>
    <row r="131" spans="1:9" ht="23.25" customHeight="1" x14ac:dyDescent="0.3">
      <c r="A131" s="25">
        <v>13</v>
      </c>
      <c r="B131" s="26" t="s">
        <v>72</v>
      </c>
      <c r="C131" s="10" t="s">
        <v>30</v>
      </c>
      <c r="D131" s="13">
        <v>854</v>
      </c>
      <c r="E131" s="29">
        <v>51</v>
      </c>
      <c r="F131" s="28">
        <f t="shared" si="12"/>
        <v>43554</v>
      </c>
      <c r="G131" s="12">
        <v>98.67</v>
      </c>
      <c r="H131" s="21">
        <f t="shared" si="13"/>
        <v>84264.180000000008</v>
      </c>
      <c r="I131" s="7"/>
    </row>
    <row r="132" spans="1:9" ht="27" customHeight="1" x14ac:dyDescent="0.3">
      <c r="A132" s="25">
        <v>14</v>
      </c>
      <c r="B132" s="26" t="s">
        <v>73</v>
      </c>
      <c r="C132" s="10" t="s">
        <v>30</v>
      </c>
      <c r="D132" s="13">
        <v>737</v>
      </c>
      <c r="E132" s="29">
        <v>51</v>
      </c>
      <c r="F132" s="28">
        <f t="shared" si="12"/>
        <v>37587</v>
      </c>
      <c r="G132" s="12">
        <v>95.67</v>
      </c>
      <c r="H132" s="21">
        <f t="shared" si="13"/>
        <v>70508.790000000008</v>
      </c>
      <c r="I132" s="7"/>
    </row>
    <row r="133" spans="1:9" ht="24" customHeight="1" x14ac:dyDescent="0.3">
      <c r="A133" s="25">
        <v>15</v>
      </c>
      <c r="B133" s="26" t="s">
        <v>74</v>
      </c>
      <c r="C133" s="10" t="s">
        <v>30</v>
      </c>
      <c r="D133" s="13">
        <v>767</v>
      </c>
      <c r="E133" s="29">
        <v>51</v>
      </c>
      <c r="F133" s="28">
        <f t="shared" si="12"/>
        <v>39117</v>
      </c>
      <c r="G133" s="12">
        <v>85.4</v>
      </c>
      <c r="H133" s="21">
        <f t="shared" si="13"/>
        <v>65501.8</v>
      </c>
      <c r="I133" s="7"/>
    </row>
    <row r="134" spans="1:9" x14ac:dyDescent="0.3">
      <c r="A134" s="78" t="s">
        <v>75</v>
      </c>
      <c r="B134" s="78"/>
      <c r="C134" s="78"/>
      <c r="D134" s="78"/>
      <c r="E134" s="78"/>
      <c r="F134" s="65">
        <f>SUM(F119:F133)</f>
        <v>1197951.5</v>
      </c>
      <c r="G134" s="36" t="s">
        <v>2</v>
      </c>
      <c r="H134" s="37">
        <f>SUM(H119:H133)</f>
        <v>1836035.4300000002</v>
      </c>
      <c r="I134" s="7"/>
    </row>
    <row r="135" spans="1:9" x14ac:dyDescent="0.3">
      <c r="A135" s="31"/>
      <c r="B135" s="31"/>
      <c r="C135" s="31"/>
      <c r="D135" s="31"/>
      <c r="E135" s="31"/>
      <c r="F135" s="42"/>
      <c r="G135" s="40"/>
      <c r="H135" s="43"/>
      <c r="I135" s="7"/>
    </row>
    <row r="136" spans="1:9" x14ac:dyDescent="0.3">
      <c r="A136" s="76" t="s">
        <v>77</v>
      </c>
      <c r="B136" s="76"/>
      <c r="C136" s="76"/>
      <c r="D136" s="76"/>
      <c r="E136" s="76"/>
      <c r="F136" s="76"/>
      <c r="G136" s="76"/>
      <c r="H136" s="76"/>
      <c r="I136" s="7"/>
    </row>
    <row r="137" spans="1:9" ht="50.25" customHeight="1" x14ac:dyDescent="0.3">
      <c r="A137" s="25">
        <v>1</v>
      </c>
      <c r="B137" s="44" t="s">
        <v>186</v>
      </c>
      <c r="C137" s="10" t="s">
        <v>40</v>
      </c>
      <c r="D137" s="13">
        <v>524</v>
      </c>
      <c r="E137" s="29">
        <v>15032.58</v>
      </c>
      <c r="F137" s="28">
        <f t="shared" ref="F137:F141" si="14">PRODUCT(D137,E137)</f>
        <v>7877071.9199999999</v>
      </c>
      <c r="G137" s="12">
        <v>17475.439999999999</v>
      </c>
      <c r="H137" s="21">
        <f>PRODUCT(D137,G137)</f>
        <v>9157130.5599999987</v>
      </c>
      <c r="I137" s="7"/>
    </row>
    <row r="138" spans="1:9" ht="33.75" customHeight="1" x14ac:dyDescent="0.3">
      <c r="A138" s="25">
        <v>2</v>
      </c>
      <c r="B138" s="44" t="s">
        <v>187</v>
      </c>
      <c r="C138" s="10" t="s">
        <v>40</v>
      </c>
      <c r="D138" s="13">
        <v>7209</v>
      </c>
      <c r="E138" s="29">
        <v>29.25</v>
      </c>
      <c r="F138" s="28">
        <f t="shared" si="14"/>
        <v>210863.25</v>
      </c>
      <c r="G138" s="12">
        <v>32.299999999999997</v>
      </c>
      <c r="H138" s="21">
        <f t="shared" ref="H138:H141" si="15">PRODUCT(D138,G138)</f>
        <v>232850.69999999998</v>
      </c>
      <c r="I138" s="7"/>
    </row>
    <row r="139" spans="1:9" ht="50.25" customHeight="1" x14ac:dyDescent="0.3">
      <c r="A139" s="25">
        <v>3</v>
      </c>
      <c r="B139" s="44" t="s">
        <v>188</v>
      </c>
      <c r="C139" s="10" t="s">
        <v>40</v>
      </c>
      <c r="D139" s="13">
        <v>4797</v>
      </c>
      <c r="E139" s="29">
        <v>82.73</v>
      </c>
      <c r="F139" s="28">
        <f t="shared" si="14"/>
        <v>396855.81</v>
      </c>
      <c r="G139" s="12">
        <v>101.67</v>
      </c>
      <c r="H139" s="21">
        <f t="shared" si="15"/>
        <v>487710.99</v>
      </c>
      <c r="I139" s="7"/>
    </row>
    <row r="140" spans="1:9" ht="29.25" customHeight="1" x14ac:dyDescent="0.3">
      <c r="A140" s="25">
        <v>4</v>
      </c>
      <c r="B140" s="44" t="s">
        <v>78</v>
      </c>
      <c r="C140" s="10" t="s">
        <v>40</v>
      </c>
      <c r="D140" s="13">
        <v>200</v>
      </c>
      <c r="E140" s="29">
        <v>33.43</v>
      </c>
      <c r="F140" s="28">
        <f t="shared" si="14"/>
        <v>6686</v>
      </c>
      <c r="G140" s="12">
        <v>39.700000000000003</v>
      </c>
      <c r="H140" s="21">
        <f t="shared" si="15"/>
        <v>7940.0000000000009</v>
      </c>
      <c r="I140" s="7"/>
    </row>
    <row r="141" spans="1:9" ht="21.75" customHeight="1" x14ac:dyDescent="0.3">
      <c r="A141" s="25">
        <v>5</v>
      </c>
      <c r="B141" s="44" t="s">
        <v>79</v>
      </c>
      <c r="C141" s="10" t="s">
        <v>40</v>
      </c>
      <c r="D141" s="13">
        <v>200</v>
      </c>
      <c r="E141" s="29">
        <v>37.6</v>
      </c>
      <c r="F141" s="28">
        <f t="shared" si="14"/>
        <v>7520</v>
      </c>
      <c r="G141" s="12">
        <v>50.46</v>
      </c>
      <c r="H141" s="21">
        <f t="shared" si="15"/>
        <v>10092</v>
      </c>
      <c r="I141" s="7"/>
    </row>
    <row r="142" spans="1:9" x14ac:dyDescent="0.3">
      <c r="A142" s="78" t="s">
        <v>80</v>
      </c>
      <c r="B142" s="78"/>
      <c r="C142" s="78"/>
      <c r="D142" s="78"/>
      <c r="E142" s="78"/>
      <c r="F142" s="65">
        <f>SUM(F137:F141)</f>
        <v>8498996.9800000004</v>
      </c>
      <c r="G142" s="36" t="s">
        <v>2</v>
      </c>
      <c r="H142" s="37">
        <f>SUM(H137:H141)</f>
        <v>9895724.2499999981</v>
      </c>
      <c r="I142" s="7"/>
    </row>
    <row r="143" spans="1:9" x14ac:dyDescent="0.3">
      <c r="A143" s="31"/>
      <c r="B143" s="31"/>
      <c r="C143" s="31"/>
      <c r="D143" s="31"/>
      <c r="E143" s="31"/>
      <c r="F143" s="42"/>
      <c r="G143" s="40"/>
      <c r="H143" s="43"/>
      <c r="I143" s="7"/>
    </row>
    <row r="144" spans="1:9" x14ac:dyDescent="0.3">
      <c r="A144" s="76" t="s">
        <v>82</v>
      </c>
      <c r="B144" s="76"/>
      <c r="C144" s="76"/>
      <c r="D144" s="76"/>
      <c r="E144" s="76"/>
      <c r="F144" s="76"/>
      <c r="G144" s="76"/>
      <c r="H144" s="76"/>
      <c r="I144" s="7"/>
    </row>
    <row r="145" spans="1:9" ht="50.25" customHeight="1" x14ac:dyDescent="0.3">
      <c r="A145" s="25">
        <v>1</v>
      </c>
      <c r="B145" s="18" t="s">
        <v>189</v>
      </c>
      <c r="C145" s="10" t="s">
        <v>40</v>
      </c>
      <c r="D145" s="13">
        <v>1440</v>
      </c>
      <c r="E145" s="29">
        <v>157</v>
      </c>
      <c r="F145" s="28">
        <f t="shared" ref="F145:F147" si="16">PRODUCT(D145,E145)</f>
        <v>226080</v>
      </c>
      <c r="G145" s="12">
        <v>256.06</v>
      </c>
      <c r="H145" s="21">
        <f>PRODUCT(D145,G145)</f>
        <v>368726.4</v>
      </c>
      <c r="I145" s="7"/>
    </row>
    <row r="146" spans="1:9" ht="50.25" customHeight="1" x14ac:dyDescent="0.3">
      <c r="A146" s="25">
        <v>2</v>
      </c>
      <c r="B146" s="18" t="s">
        <v>190</v>
      </c>
      <c r="C146" s="10" t="s">
        <v>40</v>
      </c>
      <c r="D146" s="13">
        <v>1055</v>
      </c>
      <c r="E146" s="29">
        <v>279</v>
      </c>
      <c r="F146" s="28">
        <f t="shared" si="16"/>
        <v>294345</v>
      </c>
      <c r="G146" s="12">
        <v>338.25</v>
      </c>
      <c r="H146" s="21">
        <f t="shared" ref="H146:H147" si="17">PRODUCT(D146,G146)</f>
        <v>356853.75</v>
      </c>
      <c r="I146" s="7"/>
    </row>
    <row r="147" spans="1:9" ht="50.25" customHeight="1" x14ac:dyDescent="0.3">
      <c r="A147" s="25">
        <v>3</v>
      </c>
      <c r="B147" s="18" t="s">
        <v>191</v>
      </c>
      <c r="C147" s="10" t="s">
        <v>40</v>
      </c>
      <c r="D147" s="13">
        <v>565</v>
      </c>
      <c r="E147" s="29">
        <v>4034.64</v>
      </c>
      <c r="F147" s="28">
        <f t="shared" si="16"/>
        <v>2279571.6</v>
      </c>
      <c r="G147" s="12">
        <v>4933.33</v>
      </c>
      <c r="H147" s="21">
        <f t="shared" si="17"/>
        <v>2787331.45</v>
      </c>
      <c r="I147" s="7"/>
    </row>
    <row r="148" spans="1:9" x14ac:dyDescent="0.3">
      <c r="A148" s="78" t="s">
        <v>83</v>
      </c>
      <c r="B148" s="78"/>
      <c r="C148" s="78"/>
      <c r="D148" s="78"/>
      <c r="E148" s="78"/>
      <c r="F148" s="65">
        <f>SUM(F145:F147)</f>
        <v>2799996.6</v>
      </c>
      <c r="G148" s="36" t="s">
        <v>2</v>
      </c>
      <c r="H148" s="37">
        <f>SUM(H145:H147)</f>
        <v>3512911.6</v>
      </c>
      <c r="I148" s="7"/>
    </row>
    <row r="149" spans="1:9" x14ac:dyDescent="0.3">
      <c r="A149" s="31"/>
      <c r="B149" s="31"/>
      <c r="C149" s="31"/>
      <c r="D149" s="31"/>
      <c r="E149" s="31"/>
      <c r="F149" s="42"/>
      <c r="G149" s="40"/>
      <c r="H149" s="43"/>
      <c r="I149" s="7"/>
    </row>
    <row r="150" spans="1:9" x14ac:dyDescent="0.3">
      <c r="A150" s="76" t="s">
        <v>93</v>
      </c>
      <c r="B150" s="76"/>
      <c r="C150" s="76"/>
      <c r="D150" s="76"/>
      <c r="E150" s="76"/>
      <c r="F150" s="76"/>
      <c r="G150" s="76"/>
      <c r="H150" s="76"/>
      <c r="I150" s="7"/>
    </row>
    <row r="151" spans="1:9" ht="40.5" customHeight="1" x14ac:dyDescent="0.3">
      <c r="A151" s="25">
        <v>1</v>
      </c>
      <c r="B151" s="18" t="s">
        <v>192</v>
      </c>
      <c r="C151" s="10" t="s">
        <v>40</v>
      </c>
      <c r="D151" s="13">
        <v>1093</v>
      </c>
      <c r="E151" s="29">
        <v>2535</v>
      </c>
      <c r="F151" s="28">
        <f t="shared" ref="F151:F154" si="18">PRODUCT(D151,E151)</f>
        <v>2770755</v>
      </c>
      <c r="G151" s="12">
        <v>4920</v>
      </c>
      <c r="H151" s="21">
        <f>PRODUCT(D151,G151)</f>
        <v>5377560</v>
      </c>
      <c r="I151" s="7"/>
    </row>
    <row r="152" spans="1:9" ht="42.75" customHeight="1" x14ac:dyDescent="0.3">
      <c r="A152" s="25">
        <v>2</v>
      </c>
      <c r="B152" s="18" t="s">
        <v>193</v>
      </c>
      <c r="C152" s="10" t="s">
        <v>40</v>
      </c>
      <c r="D152" s="13">
        <v>974</v>
      </c>
      <c r="E152" s="29">
        <v>10125.370000000001</v>
      </c>
      <c r="F152" s="28">
        <f t="shared" si="18"/>
        <v>9862110.3800000008</v>
      </c>
      <c r="G152" s="12">
        <v>18462.5</v>
      </c>
      <c r="H152" s="21">
        <f t="shared" ref="H152:H154" si="19">PRODUCT(D152,G152)</f>
        <v>17982475</v>
      </c>
      <c r="I152" s="7"/>
    </row>
    <row r="153" spans="1:9" ht="39" customHeight="1" x14ac:dyDescent="0.3">
      <c r="A153" s="25">
        <v>3</v>
      </c>
      <c r="B153" s="18" t="s">
        <v>194</v>
      </c>
      <c r="C153" s="10" t="s">
        <v>40</v>
      </c>
      <c r="D153" s="13">
        <v>833</v>
      </c>
      <c r="E153" s="29">
        <v>25210</v>
      </c>
      <c r="F153" s="28">
        <f t="shared" si="18"/>
        <v>20999930</v>
      </c>
      <c r="G153" s="12">
        <v>51000</v>
      </c>
      <c r="H153" s="21">
        <f t="shared" si="19"/>
        <v>42483000</v>
      </c>
      <c r="I153" s="7"/>
    </row>
    <row r="154" spans="1:9" ht="50.25" customHeight="1" x14ac:dyDescent="0.3">
      <c r="A154" s="25">
        <v>4</v>
      </c>
      <c r="B154" s="18" t="s">
        <v>195</v>
      </c>
      <c r="C154" s="10" t="s">
        <v>40</v>
      </c>
      <c r="D154" s="13">
        <v>720</v>
      </c>
      <c r="E154" s="29">
        <v>50510</v>
      </c>
      <c r="F154" s="28">
        <f t="shared" si="18"/>
        <v>36367200</v>
      </c>
      <c r="G154" s="12">
        <v>103666.67</v>
      </c>
      <c r="H154" s="21">
        <f t="shared" si="19"/>
        <v>74640002.400000006</v>
      </c>
      <c r="I154" s="7"/>
    </row>
    <row r="155" spans="1:9" x14ac:dyDescent="0.3">
      <c r="A155" s="78" t="s">
        <v>86</v>
      </c>
      <c r="B155" s="78"/>
      <c r="C155" s="78"/>
      <c r="D155" s="78"/>
      <c r="E155" s="78"/>
      <c r="F155" s="65">
        <f>SUM(F151:F154)</f>
        <v>69999995.379999995</v>
      </c>
      <c r="G155" s="36" t="s">
        <v>2</v>
      </c>
      <c r="H155" s="37">
        <f>SUM(H151:H154)</f>
        <v>140483037.40000001</v>
      </c>
      <c r="I155" s="7"/>
    </row>
    <row r="156" spans="1:9" x14ac:dyDescent="0.3">
      <c r="A156" s="31"/>
      <c r="B156" s="31"/>
      <c r="C156" s="31"/>
      <c r="D156" s="31"/>
      <c r="E156" s="31"/>
      <c r="F156" s="42"/>
      <c r="G156" s="40"/>
      <c r="H156" s="43"/>
      <c r="I156" s="7"/>
    </row>
    <row r="157" spans="1:9" x14ac:dyDescent="0.3">
      <c r="A157" s="76" t="s">
        <v>94</v>
      </c>
      <c r="B157" s="76"/>
      <c r="C157" s="76"/>
      <c r="D157" s="76"/>
      <c r="E157" s="76"/>
      <c r="F157" s="76"/>
      <c r="G157" s="76"/>
      <c r="H157" s="76"/>
      <c r="I157" s="7"/>
    </row>
    <row r="158" spans="1:9" ht="27.75" customHeight="1" x14ac:dyDescent="0.3">
      <c r="A158" s="25">
        <v>1</v>
      </c>
      <c r="B158" s="44" t="s">
        <v>87</v>
      </c>
      <c r="C158" s="10" t="s">
        <v>40</v>
      </c>
      <c r="D158" s="13">
        <v>1327</v>
      </c>
      <c r="E158" s="29">
        <v>235.62</v>
      </c>
      <c r="F158" s="28">
        <f t="shared" ref="F158:F165" si="20">PRODUCT(D158,E158)</f>
        <v>312667.74</v>
      </c>
      <c r="G158" s="12">
        <v>282.67</v>
      </c>
      <c r="H158" s="21">
        <f>PRODUCT(D158,G158)</f>
        <v>375103.09</v>
      </c>
      <c r="I158" s="7"/>
    </row>
    <row r="159" spans="1:9" ht="36" customHeight="1" x14ac:dyDescent="0.3">
      <c r="A159" s="25">
        <v>2</v>
      </c>
      <c r="B159" s="44" t="s">
        <v>88</v>
      </c>
      <c r="C159" s="10" t="s">
        <v>40</v>
      </c>
      <c r="D159" s="13">
        <v>1559</v>
      </c>
      <c r="E159" s="29">
        <v>230</v>
      </c>
      <c r="F159" s="28">
        <f t="shared" si="20"/>
        <v>358570</v>
      </c>
      <c r="G159" s="12">
        <v>309.08999999999997</v>
      </c>
      <c r="H159" s="21">
        <f t="shared" ref="H159:H165" si="21">PRODUCT(D159,G159)</f>
        <v>481871.30999999994</v>
      </c>
      <c r="I159" s="7"/>
    </row>
    <row r="160" spans="1:9" ht="24" customHeight="1" x14ac:dyDescent="0.3">
      <c r="A160" s="25">
        <v>3</v>
      </c>
      <c r="B160" s="44" t="s">
        <v>89</v>
      </c>
      <c r="C160" s="10" t="s">
        <v>40</v>
      </c>
      <c r="D160" s="13">
        <v>1238</v>
      </c>
      <c r="E160" s="29">
        <v>260</v>
      </c>
      <c r="F160" s="28">
        <f t="shared" si="20"/>
        <v>321880</v>
      </c>
      <c r="G160" s="12">
        <v>346</v>
      </c>
      <c r="H160" s="21">
        <f t="shared" si="21"/>
        <v>428348</v>
      </c>
      <c r="I160" s="7"/>
    </row>
    <row r="161" spans="1:9" ht="28.5" customHeight="1" x14ac:dyDescent="0.3">
      <c r="A161" s="25">
        <v>4</v>
      </c>
      <c r="B161" s="44" t="s">
        <v>90</v>
      </c>
      <c r="C161" s="10" t="s">
        <v>40</v>
      </c>
      <c r="D161" s="13">
        <v>971</v>
      </c>
      <c r="E161" s="29">
        <v>1635</v>
      </c>
      <c r="F161" s="28">
        <f t="shared" si="20"/>
        <v>1587585</v>
      </c>
      <c r="G161" s="12">
        <v>1962.61</v>
      </c>
      <c r="H161" s="21">
        <f t="shared" si="21"/>
        <v>1905694.3099999998</v>
      </c>
      <c r="I161" s="7"/>
    </row>
    <row r="162" spans="1:9" ht="24.75" customHeight="1" x14ac:dyDescent="0.3">
      <c r="A162" s="25">
        <v>5</v>
      </c>
      <c r="B162" s="44" t="s">
        <v>196</v>
      </c>
      <c r="C162" s="10" t="s">
        <v>40</v>
      </c>
      <c r="D162" s="13">
        <v>1046</v>
      </c>
      <c r="E162" s="29">
        <v>338</v>
      </c>
      <c r="F162" s="28">
        <f t="shared" si="20"/>
        <v>353548</v>
      </c>
      <c r="G162" s="12">
        <v>655.11</v>
      </c>
      <c r="H162" s="21">
        <f t="shared" si="21"/>
        <v>685245.06</v>
      </c>
      <c r="I162" s="7"/>
    </row>
    <row r="163" spans="1:9" ht="34.5" customHeight="1" x14ac:dyDescent="0.3">
      <c r="A163" s="25">
        <v>6</v>
      </c>
      <c r="B163" s="44" t="s">
        <v>197</v>
      </c>
      <c r="C163" s="10" t="s">
        <v>40</v>
      </c>
      <c r="D163" s="13">
        <v>1021</v>
      </c>
      <c r="E163" s="29">
        <v>411</v>
      </c>
      <c r="F163" s="28">
        <f t="shared" si="20"/>
        <v>419631</v>
      </c>
      <c r="G163" s="12">
        <v>777.25</v>
      </c>
      <c r="H163" s="21">
        <f t="shared" si="21"/>
        <v>793572.25</v>
      </c>
      <c r="I163" s="7"/>
    </row>
    <row r="164" spans="1:9" ht="33.75" customHeight="1" x14ac:dyDescent="0.3">
      <c r="A164" s="25">
        <v>7</v>
      </c>
      <c r="B164" s="44" t="s">
        <v>198</v>
      </c>
      <c r="C164" s="10" t="s">
        <v>40</v>
      </c>
      <c r="D164" s="13">
        <v>1081</v>
      </c>
      <c r="E164" s="29">
        <v>2541</v>
      </c>
      <c r="F164" s="28">
        <f t="shared" si="20"/>
        <v>2746821</v>
      </c>
      <c r="G164" s="12">
        <v>3095.93</v>
      </c>
      <c r="H164" s="21">
        <f t="shared" si="21"/>
        <v>3346700.3299999996</v>
      </c>
      <c r="I164" s="7"/>
    </row>
    <row r="165" spans="1:9" ht="35.25" customHeight="1" x14ac:dyDescent="0.3">
      <c r="A165" s="25">
        <v>8</v>
      </c>
      <c r="B165" s="44" t="s">
        <v>199</v>
      </c>
      <c r="C165" s="10" t="s">
        <v>40</v>
      </c>
      <c r="D165" s="13">
        <v>983</v>
      </c>
      <c r="E165" s="29">
        <v>3336</v>
      </c>
      <c r="F165" s="28">
        <f t="shared" si="20"/>
        <v>3279288</v>
      </c>
      <c r="G165" s="12">
        <v>4604</v>
      </c>
      <c r="H165" s="21">
        <f t="shared" si="21"/>
        <v>4525732</v>
      </c>
      <c r="I165" s="7"/>
    </row>
    <row r="166" spans="1:9" x14ac:dyDescent="0.3">
      <c r="A166" s="78" t="s">
        <v>110</v>
      </c>
      <c r="B166" s="78"/>
      <c r="C166" s="78"/>
      <c r="D166" s="78"/>
      <c r="E166" s="78"/>
      <c r="F166" s="65">
        <f>SUM(F158:F165)</f>
        <v>9379990.7400000002</v>
      </c>
      <c r="G166" s="36" t="s">
        <v>2</v>
      </c>
      <c r="H166" s="37">
        <f>SUM(H158:H165)</f>
        <v>12542266.35</v>
      </c>
      <c r="I166" s="7"/>
    </row>
    <row r="167" spans="1:9" x14ac:dyDescent="0.3">
      <c r="A167" s="31"/>
      <c r="B167" s="31"/>
      <c r="C167" s="31"/>
      <c r="D167" s="31"/>
      <c r="E167" s="31"/>
      <c r="F167" s="42"/>
      <c r="G167" s="40"/>
      <c r="H167" s="43"/>
      <c r="I167" s="30"/>
    </row>
    <row r="168" spans="1:9" x14ac:dyDescent="0.3">
      <c r="A168" s="76" t="s">
        <v>95</v>
      </c>
      <c r="B168" s="76"/>
      <c r="C168" s="76"/>
      <c r="D168" s="76"/>
      <c r="E168" s="76"/>
      <c r="F168" s="76"/>
      <c r="G168" s="76"/>
      <c r="H168" s="76"/>
      <c r="I168" s="7"/>
    </row>
    <row r="169" spans="1:9" ht="96.6" x14ac:dyDescent="0.3">
      <c r="A169" s="25">
        <v>1</v>
      </c>
      <c r="B169" s="18" t="s">
        <v>200</v>
      </c>
      <c r="C169" s="10" t="s">
        <v>40</v>
      </c>
      <c r="D169" s="13">
        <v>1000</v>
      </c>
      <c r="E169" s="29">
        <v>9900</v>
      </c>
      <c r="F169" s="28">
        <f t="shared" ref="F169" si="22">PRODUCT(D169,E169)</f>
        <v>9900000</v>
      </c>
      <c r="G169" s="12">
        <v>14010.5</v>
      </c>
      <c r="H169" s="21">
        <f>PRODUCT(D169,G169)</f>
        <v>14010500</v>
      </c>
      <c r="I169" s="7"/>
    </row>
    <row r="170" spans="1:9" x14ac:dyDescent="0.3">
      <c r="A170" s="78" t="s">
        <v>109</v>
      </c>
      <c r="B170" s="78"/>
      <c r="C170" s="78"/>
      <c r="D170" s="78"/>
      <c r="E170" s="78"/>
      <c r="F170" s="65">
        <f>SUM(F169)</f>
        <v>9900000</v>
      </c>
      <c r="G170" s="36" t="s">
        <v>2</v>
      </c>
      <c r="H170" s="37">
        <f>SUM(H169)</f>
        <v>14010500</v>
      </c>
      <c r="I170" s="7"/>
    </row>
    <row r="171" spans="1:9" x14ac:dyDescent="0.3">
      <c r="A171" s="31"/>
      <c r="B171" s="31"/>
      <c r="C171" s="31"/>
      <c r="D171" s="31"/>
      <c r="E171" s="31"/>
      <c r="F171" s="42"/>
      <c r="G171" s="40"/>
      <c r="H171" s="43"/>
      <c r="I171" s="7"/>
    </row>
    <row r="172" spans="1:9" x14ac:dyDescent="0.3">
      <c r="A172" s="76" t="s">
        <v>96</v>
      </c>
      <c r="B172" s="76"/>
      <c r="C172" s="76"/>
      <c r="D172" s="76"/>
      <c r="E172" s="76"/>
      <c r="F172" s="76"/>
      <c r="G172" s="76"/>
      <c r="H172" s="76"/>
      <c r="I172" s="7"/>
    </row>
    <row r="173" spans="1:9" ht="30" customHeight="1" x14ac:dyDescent="0.3">
      <c r="A173" s="25">
        <v>1</v>
      </c>
      <c r="B173" s="44" t="s">
        <v>97</v>
      </c>
      <c r="C173" s="10" t="s">
        <v>30</v>
      </c>
      <c r="D173" s="13">
        <v>100</v>
      </c>
      <c r="E173" s="29">
        <v>650</v>
      </c>
      <c r="F173" s="28">
        <f t="shared" ref="F173:F184" si="23">PRODUCT(D173,E173)</f>
        <v>65000</v>
      </c>
      <c r="G173" s="12">
        <v>953.63</v>
      </c>
      <c r="H173" s="21">
        <f>PRODUCT(D173,G173)</f>
        <v>95363</v>
      </c>
      <c r="I173" s="7"/>
    </row>
    <row r="174" spans="1:9" ht="27.75" customHeight="1" x14ac:dyDescent="0.3">
      <c r="A174" s="25">
        <v>2</v>
      </c>
      <c r="B174" s="44" t="s">
        <v>98</v>
      </c>
      <c r="C174" s="10" t="s">
        <v>30</v>
      </c>
      <c r="D174" s="13">
        <v>100</v>
      </c>
      <c r="E174" s="29">
        <v>60</v>
      </c>
      <c r="F174" s="28">
        <f t="shared" si="23"/>
        <v>6000</v>
      </c>
      <c r="G174" s="12">
        <v>105.67</v>
      </c>
      <c r="H174" s="21">
        <f t="shared" ref="H174:H184" si="24">PRODUCT(D174,G174)</f>
        <v>10567</v>
      </c>
      <c r="I174" s="7"/>
    </row>
    <row r="175" spans="1:9" ht="21.75" customHeight="1" x14ac:dyDescent="0.3">
      <c r="A175" s="25">
        <v>3</v>
      </c>
      <c r="B175" s="44" t="s">
        <v>99</v>
      </c>
      <c r="C175" s="10" t="s">
        <v>30</v>
      </c>
      <c r="D175" s="13">
        <v>100</v>
      </c>
      <c r="E175" s="29">
        <v>70</v>
      </c>
      <c r="F175" s="28">
        <f t="shared" si="23"/>
        <v>7000</v>
      </c>
      <c r="G175" s="12">
        <v>140.80000000000001</v>
      </c>
      <c r="H175" s="21">
        <f t="shared" si="24"/>
        <v>14080.000000000002</v>
      </c>
      <c r="I175" s="7"/>
    </row>
    <row r="176" spans="1:9" ht="24" customHeight="1" x14ac:dyDescent="0.3">
      <c r="A176" s="25">
        <v>4</v>
      </c>
      <c r="B176" s="44" t="s">
        <v>100</v>
      </c>
      <c r="C176" s="10" t="s">
        <v>30</v>
      </c>
      <c r="D176" s="13">
        <v>100</v>
      </c>
      <c r="E176" s="29">
        <v>80</v>
      </c>
      <c r="F176" s="28">
        <f t="shared" si="23"/>
        <v>8000</v>
      </c>
      <c r="G176" s="12">
        <v>162</v>
      </c>
      <c r="H176" s="21">
        <f t="shared" si="24"/>
        <v>16200</v>
      </c>
      <c r="I176" s="7"/>
    </row>
    <row r="177" spans="1:9" ht="31.5" customHeight="1" x14ac:dyDescent="0.3">
      <c r="A177" s="25">
        <v>5</v>
      </c>
      <c r="B177" s="44" t="s">
        <v>201</v>
      </c>
      <c r="C177" s="10" t="s">
        <v>30</v>
      </c>
      <c r="D177" s="13">
        <v>100</v>
      </c>
      <c r="E177" s="29">
        <v>100</v>
      </c>
      <c r="F177" s="28">
        <f t="shared" si="23"/>
        <v>10000</v>
      </c>
      <c r="G177" s="12">
        <v>155.33000000000001</v>
      </c>
      <c r="H177" s="21">
        <f t="shared" si="24"/>
        <v>15533.000000000002</v>
      </c>
      <c r="I177" s="7"/>
    </row>
    <row r="178" spans="1:9" ht="21" customHeight="1" x14ac:dyDescent="0.3">
      <c r="A178" s="25">
        <v>6</v>
      </c>
      <c r="B178" s="56" t="s">
        <v>101</v>
      </c>
      <c r="C178" s="10" t="s">
        <v>30</v>
      </c>
      <c r="D178" s="13">
        <v>100</v>
      </c>
      <c r="E178" s="29">
        <v>110</v>
      </c>
      <c r="F178" s="28">
        <f t="shared" si="23"/>
        <v>11000</v>
      </c>
      <c r="G178" s="12">
        <v>196.8</v>
      </c>
      <c r="H178" s="21">
        <f t="shared" si="24"/>
        <v>19680</v>
      </c>
      <c r="I178" s="7"/>
    </row>
    <row r="179" spans="1:9" ht="24" customHeight="1" x14ac:dyDescent="0.3">
      <c r="A179" s="25">
        <v>7</v>
      </c>
      <c r="B179" s="44" t="s">
        <v>202</v>
      </c>
      <c r="C179" s="10" t="s">
        <v>30</v>
      </c>
      <c r="D179" s="13">
        <v>100</v>
      </c>
      <c r="E179" s="29">
        <v>150</v>
      </c>
      <c r="F179" s="28">
        <f t="shared" si="23"/>
        <v>15000</v>
      </c>
      <c r="G179" s="12">
        <v>271.67</v>
      </c>
      <c r="H179" s="21">
        <f t="shared" si="24"/>
        <v>27167</v>
      </c>
      <c r="I179" s="7"/>
    </row>
    <row r="180" spans="1:9" ht="24" customHeight="1" x14ac:dyDescent="0.3">
      <c r="A180" s="25">
        <v>8</v>
      </c>
      <c r="B180" s="44" t="s">
        <v>203</v>
      </c>
      <c r="C180" s="10" t="s">
        <v>30</v>
      </c>
      <c r="D180" s="13">
        <v>100</v>
      </c>
      <c r="E180" s="29">
        <v>180</v>
      </c>
      <c r="F180" s="28">
        <f t="shared" si="23"/>
        <v>18000</v>
      </c>
      <c r="G180" s="12">
        <v>347.5</v>
      </c>
      <c r="H180" s="21">
        <f t="shared" si="24"/>
        <v>34750</v>
      </c>
      <c r="I180" s="7"/>
    </row>
    <row r="181" spans="1:9" ht="30" customHeight="1" x14ac:dyDescent="0.3">
      <c r="A181" s="25">
        <v>9</v>
      </c>
      <c r="B181" s="44" t="s">
        <v>102</v>
      </c>
      <c r="C181" s="10" t="s">
        <v>30</v>
      </c>
      <c r="D181" s="13">
        <v>100</v>
      </c>
      <c r="E181" s="29">
        <v>450</v>
      </c>
      <c r="F181" s="28">
        <f t="shared" si="23"/>
        <v>45000</v>
      </c>
      <c r="G181" s="12">
        <v>844.33</v>
      </c>
      <c r="H181" s="21">
        <f t="shared" si="24"/>
        <v>84433</v>
      </c>
      <c r="I181" s="7"/>
    </row>
    <row r="182" spans="1:9" ht="24.75" customHeight="1" x14ac:dyDescent="0.3">
      <c r="A182" s="25">
        <v>10</v>
      </c>
      <c r="B182" s="44" t="s">
        <v>103</v>
      </c>
      <c r="C182" s="10" t="s">
        <v>30</v>
      </c>
      <c r="D182" s="13">
        <v>100</v>
      </c>
      <c r="E182" s="29">
        <v>120</v>
      </c>
      <c r="F182" s="28">
        <f t="shared" si="23"/>
        <v>12000</v>
      </c>
      <c r="G182" s="12">
        <v>307.5</v>
      </c>
      <c r="H182" s="21">
        <f t="shared" si="24"/>
        <v>30750</v>
      </c>
      <c r="I182" s="7"/>
    </row>
    <row r="183" spans="1:9" ht="20.25" customHeight="1" x14ac:dyDescent="0.3">
      <c r="A183" s="25">
        <v>11</v>
      </c>
      <c r="B183" s="44" t="s">
        <v>104</v>
      </c>
      <c r="C183" s="10" t="s">
        <v>30</v>
      </c>
      <c r="D183" s="13">
        <v>100</v>
      </c>
      <c r="E183" s="29">
        <v>80</v>
      </c>
      <c r="F183" s="28">
        <f t="shared" si="23"/>
        <v>8000</v>
      </c>
      <c r="G183" s="12">
        <v>112.96</v>
      </c>
      <c r="H183" s="21">
        <f t="shared" si="24"/>
        <v>11296</v>
      </c>
      <c r="I183" s="7"/>
    </row>
    <row r="184" spans="1:9" ht="22.5" customHeight="1" x14ac:dyDescent="0.3">
      <c r="A184" s="25">
        <v>12</v>
      </c>
      <c r="B184" s="44" t="s">
        <v>105</v>
      </c>
      <c r="C184" s="10" t="s">
        <v>30</v>
      </c>
      <c r="D184" s="13">
        <v>100</v>
      </c>
      <c r="E184" s="29">
        <v>150</v>
      </c>
      <c r="F184" s="28">
        <f t="shared" si="23"/>
        <v>15000</v>
      </c>
      <c r="G184" s="12">
        <v>293.67</v>
      </c>
      <c r="H184" s="21">
        <f t="shared" si="24"/>
        <v>29367</v>
      </c>
      <c r="I184" s="7"/>
    </row>
    <row r="185" spans="1:9" x14ac:dyDescent="0.3">
      <c r="A185" s="77" t="s">
        <v>108</v>
      </c>
      <c r="B185" s="77"/>
      <c r="C185" s="77"/>
      <c r="D185" s="77"/>
      <c r="E185" s="77"/>
      <c r="F185" s="66">
        <f>SUM(F173:F184)</f>
        <v>220000</v>
      </c>
      <c r="G185" s="45" t="s">
        <v>2</v>
      </c>
      <c r="H185" s="45">
        <f>SUM(H173:H184)</f>
        <v>389186</v>
      </c>
    </row>
    <row r="186" spans="1:9" x14ac:dyDescent="0.3">
      <c r="A186" s="46"/>
      <c r="B186" s="46"/>
      <c r="C186" s="46"/>
      <c r="D186" s="46"/>
      <c r="E186" s="46"/>
      <c r="F186" s="48"/>
      <c r="G186" s="47"/>
      <c r="H186" s="47"/>
    </row>
    <row r="187" spans="1:9" x14ac:dyDescent="0.3">
      <c r="A187" s="76" t="s">
        <v>107</v>
      </c>
      <c r="B187" s="76"/>
      <c r="C187" s="76"/>
      <c r="D187" s="76"/>
      <c r="E187" s="76"/>
      <c r="F187" s="63">
        <f>SUM(F185,F170,F166,F155,F148,F142,F134,F116,F76,F58,F33,F26,F19)</f>
        <v>141070804.80000001</v>
      </c>
      <c r="G187" s="59" t="s">
        <v>204</v>
      </c>
      <c r="H187" s="63">
        <f>SUM(H185,H170,H166,H155,H148,H142,H134,H116,H76,H58,H33,H26,H19)</f>
        <v>246142877.37000003</v>
      </c>
    </row>
    <row r="188" spans="1:9" ht="34.5" customHeight="1" x14ac:dyDescent="0.3">
      <c r="A188" s="3"/>
      <c r="B188" s="3"/>
      <c r="C188" s="3"/>
      <c r="D188" s="4"/>
      <c r="E188" s="4"/>
      <c r="F188" s="4"/>
      <c r="G188" s="6"/>
    </row>
    <row r="189" spans="1:9" ht="24" customHeight="1" x14ac:dyDescent="0.3"/>
    <row r="190" spans="1:9" ht="39" customHeight="1" x14ac:dyDescent="0.3"/>
    <row r="191" spans="1:9" ht="28.5" customHeight="1" x14ac:dyDescent="0.3"/>
    <row r="192" spans="1:9" ht="28.5" customHeight="1" x14ac:dyDescent="0.3"/>
    <row r="193" ht="31.5" customHeight="1" x14ac:dyDescent="0.3"/>
    <row r="194" ht="31.5" customHeight="1" x14ac:dyDescent="0.3"/>
    <row r="195" ht="36.75" customHeight="1" x14ac:dyDescent="0.3"/>
    <row r="196" ht="36" customHeight="1" x14ac:dyDescent="0.3"/>
    <row r="197" ht="31.5" customHeight="1" x14ac:dyDescent="0.3"/>
    <row r="198" ht="45" customHeight="1" x14ac:dyDescent="0.3"/>
    <row r="199" ht="27.75" customHeight="1" x14ac:dyDescent="0.3"/>
    <row r="200" ht="20.25" customHeight="1" x14ac:dyDescent="0.3"/>
    <row r="214" ht="51.75" customHeight="1" x14ac:dyDescent="0.3"/>
    <row r="217" ht="24.75" customHeight="1" x14ac:dyDescent="0.3"/>
    <row r="218" ht="24.75" customHeight="1" x14ac:dyDescent="0.3"/>
    <row r="223" ht="20.25" customHeight="1" x14ac:dyDescent="0.3"/>
    <row r="224" ht="26.25" customHeight="1" x14ac:dyDescent="0.3"/>
    <row r="225" ht="23.25" customHeight="1" x14ac:dyDescent="0.3"/>
    <row r="226" ht="23.25" customHeight="1" x14ac:dyDescent="0.3"/>
    <row r="237" ht="189" customHeight="1" x14ac:dyDescent="0.3"/>
    <row r="238" ht="189" customHeight="1" x14ac:dyDescent="0.3"/>
    <row r="240" ht="204" customHeight="1" x14ac:dyDescent="0.3"/>
    <row r="247" ht="204" customHeight="1" x14ac:dyDescent="0.3"/>
    <row r="248" ht="204" customHeight="1" x14ac:dyDescent="0.3"/>
    <row r="249" ht="34.5" customHeight="1" x14ac:dyDescent="0.3"/>
    <row r="250" ht="34.5" customHeight="1" x14ac:dyDescent="0.3"/>
    <row r="253" ht="29.25" customHeight="1" x14ac:dyDescent="0.3"/>
    <row r="254" ht="29.25" customHeight="1" x14ac:dyDescent="0.3"/>
    <row r="255" ht="24" customHeight="1" x14ac:dyDescent="0.3"/>
    <row r="256" ht="24" customHeight="1" x14ac:dyDescent="0.3"/>
    <row r="257" ht="216.75" customHeight="1" x14ac:dyDescent="0.3"/>
    <row r="258" ht="216" customHeight="1" x14ac:dyDescent="0.3"/>
    <row r="259" ht="143.25" customHeight="1" x14ac:dyDescent="0.3"/>
    <row r="260" ht="165.9" customHeight="1" x14ac:dyDescent="0.3"/>
    <row r="267" ht="140.25" customHeight="1" x14ac:dyDescent="0.3"/>
    <row r="268" ht="165.9" customHeight="1" x14ac:dyDescent="0.3"/>
    <row r="272" ht="38.25" customHeight="1" x14ac:dyDescent="0.3"/>
    <row r="293" ht="24" customHeight="1" x14ac:dyDescent="0.3"/>
    <row r="295" ht="24" customHeight="1" x14ac:dyDescent="0.3"/>
    <row r="297" ht="27" customHeight="1" x14ac:dyDescent="0.3"/>
    <row r="301" ht="24.75" customHeight="1" x14ac:dyDescent="0.3"/>
    <row r="302" ht="30.75" customHeight="1" x14ac:dyDescent="0.3"/>
    <row r="304" ht="37.5" customHeight="1" x14ac:dyDescent="0.3"/>
    <row r="306" ht="27" customHeight="1" x14ac:dyDescent="0.3"/>
    <row r="307" ht="181.5" customHeight="1" x14ac:dyDescent="0.3"/>
    <row r="308" ht="204" customHeight="1" x14ac:dyDescent="0.3"/>
    <row r="309" ht="36" customHeight="1" x14ac:dyDescent="0.3"/>
    <row r="310" ht="36" customHeight="1" x14ac:dyDescent="0.3"/>
    <row r="312" ht="25.5" customHeight="1" x14ac:dyDescent="0.3"/>
    <row r="324" ht="42.75" customHeight="1" x14ac:dyDescent="0.3"/>
    <row r="325" ht="192.75" customHeight="1" x14ac:dyDescent="0.3"/>
    <row r="326" ht="192.9" customHeight="1" x14ac:dyDescent="0.3"/>
    <row r="327" ht="191.25" customHeight="1" x14ac:dyDescent="0.3"/>
    <row r="328" ht="192" customHeight="1" x14ac:dyDescent="0.3"/>
    <row r="329" ht="31.5" customHeight="1" x14ac:dyDescent="0.3"/>
    <row r="330" ht="31.5" customHeight="1" x14ac:dyDescent="0.3"/>
    <row r="331" ht="177.75" customHeight="1" x14ac:dyDescent="0.3"/>
    <row r="332" ht="177.9" customHeight="1" x14ac:dyDescent="0.3"/>
    <row r="334" ht="55.5" customHeight="1" x14ac:dyDescent="0.3"/>
    <row r="336" ht="48" customHeight="1" x14ac:dyDescent="0.3"/>
    <row r="338" ht="47.25" customHeight="1" x14ac:dyDescent="0.3"/>
    <row r="347" ht="198" customHeight="1" x14ac:dyDescent="0.3"/>
    <row r="348" ht="200.1" customHeight="1" x14ac:dyDescent="0.3"/>
    <row r="350" ht="30" customHeight="1" x14ac:dyDescent="0.3"/>
    <row r="352" ht="30" customHeight="1" x14ac:dyDescent="0.3"/>
    <row r="353" ht="46.5" customHeight="1" x14ac:dyDescent="0.3"/>
    <row r="354" ht="40.5" customHeight="1" x14ac:dyDescent="0.3"/>
    <row r="356" ht="56.25" customHeight="1" x14ac:dyDescent="0.3"/>
    <row r="358" ht="29.25" customHeight="1" x14ac:dyDescent="0.3"/>
    <row r="365" ht="158.25" customHeight="1" x14ac:dyDescent="0.3"/>
    <row r="366" ht="180" customHeight="1" x14ac:dyDescent="0.3"/>
    <row r="368" ht="31.5" customHeight="1" x14ac:dyDescent="0.3"/>
    <row r="370" ht="55.5" customHeight="1" x14ac:dyDescent="0.3"/>
    <row r="371" s="2" customFormat="1" x14ac:dyDescent="0.3"/>
    <row r="372" s="2" customFormat="1" x14ac:dyDescent="0.3"/>
    <row r="373" s="2" customFormat="1" x14ac:dyDescent="0.3"/>
    <row r="374" s="2" customFormat="1" x14ac:dyDescent="0.3"/>
    <row r="375" s="2" customFormat="1" x14ac:dyDescent="0.3"/>
    <row r="376" s="2" customFormat="1" x14ac:dyDescent="0.3"/>
    <row r="377" s="2" customFormat="1" x14ac:dyDescent="0.3"/>
    <row r="378" s="2" customFormat="1" x14ac:dyDescent="0.3"/>
    <row r="379" s="2" customFormat="1" x14ac:dyDescent="0.3"/>
    <row r="380" s="2" customFormat="1" x14ac:dyDescent="0.3"/>
    <row r="381" s="2" customFormat="1" x14ac:dyDescent="0.3"/>
    <row r="382" s="2" customFormat="1" x14ac:dyDescent="0.3"/>
    <row r="383" s="2" customFormat="1" x14ac:dyDescent="0.3"/>
    <row r="384" s="2" customFormat="1" x14ac:dyDescent="0.3"/>
    <row r="385" s="2" customFormat="1" x14ac:dyDescent="0.3"/>
    <row r="386" s="2" customFormat="1" x14ac:dyDescent="0.3"/>
    <row r="387" s="2" customFormat="1" x14ac:dyDescent="0.3"/>
    <row r="388" s="2" customFormat="1" x14ac:dyDescent="0.3"/>
    <row r="389" s="2" customFormat="1" ht="21" customHeight="1" x14ac:dyDescent="0.3"/>
    <row r="390" s="2" customFormat="1" ht="33" customHeight="1" x14ac:dyDescent="0.3"/>
    <row r="391" s="2" customFormat="1" x14ac:dyDescent="0.3"/>
    <row r="392" s="2" customFormat="1" x14ac:dyDescent="0.3"/>
    <row r="393" s="2" customFormat="1" x14ac:dyDescent="0.3"/>
    <row r="394" s="2" customFormat="1" x14ac:dyDescent="0.3"/>
    <row r="395" s="2" customFormat="1" ht="75.75" customHeight="1" x14ac:dyDescent="0.3"/>
    <row r="396" s="2" customFormat="1" ht="75.75" customHeight="1" x14ac:dyDescent="0.3"/>
    <row r="397" s="2" customFormat="1" ht="48.75" customHeight="1" x14ac:dyDescent="0.3"/>
    <row r="398" s="2" customFormat="1" ht="51" customHeight="1" x14ac:dyDescent="0.3"/>
  </sheetData>
  <mergeCells count="35">
    <mergeCell ref="A6:H6"/>
    <mergeCell ref="A19:E19"/>
    <mergeCell ref="A21:H21"/>
    <mergeCell ref="A26:E26"/>
    <mergeCell ref="A1:H1"/>
    <mergeCell ref="A2:H2"/>
    <mergeCell ref="A3:A5"/>
    <mergeCell ref="B3:B5"/>
    <mergeCell ref="C3:C5"/>
    <mergeCell ref="D3:D5"/>
    <mergeCell ref="E3:F4"/>
    <mergeCell ref="G3:H4"/>
    <mergeCell ref="A60:H60"/>
    <mergeCell ref="A76:E76"/>
    <mergeCell ref="A78:H78"/>
    <mergeCell ref="A116:E116"/>
    <mergeCell ref="A28:H28"/>
    <mergeCell ref="A33:E33"/>
    <mergeCell ref="A35:H35"/>
    <mergeCell ref="A58:E58"/>
    <mergeCell ref="A144:H144"/>
    <mergeCell ref="A148:E148"/>
    <mergeCell ref="A150:H150"/>
    <mergeCell ref="A155:E155"/>
    <mergeCell ref="A118:H118"/>
    <mergeCell ref="A134:E134"/>
    <mergeCell ref="A136:H136"/>
    <mergeCell ref="A142:E142"/>
    <mergeCell ref="A172:H172"/>
    <mergeCell ref="A185:E185"/>
    <mergeCell ref="A187:E187"/>
    <mergeCell ref="A157:H157"/>
    <mergeCell ref="A166:E166"/>
    <mergeCell ref="A168:H168"/>
    <mergeCell ref="A170:E170"/>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98"/>
  <sheetViews>
    <sheetView zoomScale="82" zoomScaleNormal="82" workbookViewId="0">
      <selection activeCell="G4" sqref="G4:L4"/>
    </sheetView>
  </sheetViews>
  <sheetFormatPr defaultColWidth="9.109375" defaultRowHeight="14.4" x14ac:dyDescent="0.3"/>
  <cols>
    <col min="1" max="1" width="6.33203125" style="1" bestFit="1" customWidth="1"/>
    <col min="2" max="2" width="54.109375" style="1" customWidth="1"/>
    <col min="3" max="3" width="12.88671875" style="1" customWidth="1"/>
    <col min="4" max="4" width="11.5546875" style="1" bestFit="1" customWidth="1"/>
    <col min="5" max="5" width="12.44140625" style="1" customWidth="1"/>
    <col min="6" max="6" width="17.5546875" style="1" bestFit="1" customWidth="1"/>
    <col min="7" max="7" width="19.33203125" style="1" customWidth="1"/>
    <col min="8" max="11" width="17.109375" style="1" customWidth="1"/>
    <col min="12" max="20" width="19.6640625" style="1" customWidth="1"/>
    <col min="21" max="21" width="13.6640625" style="1" bestFit="1" customWidth="1"/>
    <col min="22" max="22" width="17.88671875" style="1" bestFit="1" customWidth="1"/>
    <col min="23" max="23" width="10.5546875" style="1" bestFit="1" customWidth="1"/>
    <col min="24" max="16384" width="9.109375" style="1"/>
  </cols>
  <sheetData>
    <row r="1" spans="1:23" ht="61.5" customHeight="1" x14ac:dyDescent="0.3">
      <c r="A1" s="81" t="s">
        <v>19</v>
      </c>
      <c r="B1" s="81"/>
      <c r="C1" s="81"/>
      <c r="D1" s="81"/>
      <c r="E1" s="81"/>
      <c r="F1" s="81"/>
      <c r="G1" s="81"/>
      <c r="H1" s="81"/>
      <c r="I1" s="81"/>
      <c r="J1" s="81"/>
      <c r="K1" s="81"/>
      <c r="L1" s="81"/>
      <c r="M1" s="81"/>
      <c r="N1" s="81"/>
      <c r="O1" s="81"/>
      <c r="P1" s="81"/>
      <c r="Q1" s="81"/>
      <c r="R1" s="81"/>
      <c r="S1" s="81"/>
      <c r="T1" s="81"/>
      <c r="U1" s="81"/>
      <c r="V1" s="81"/>
    </row>
    <row r="2" spans="1:23" x14ac:dyDescent="0.3">
      <c r="A2" s="97" t="s">
        <v>205</v>
      </c>
      <c r="B2" s="97"/>
      <c r="C2" s="97"/>
      <c r="D2" s="97"/>
      <c r="E2" s="97"/>
      <c r="F2" s="97"/>
      <c r="G2" s="97"/>
      <c r="H2" s="97"/>
      <c r="I2" s="97"/>
      <c r="J2" s="97"/>
      <c r="K2" s="97"/>
      <c r="L2" s="97"/>
      <c r="M2" s="97"/>
      <c r="N2" s="97"/>
      <c r="O2" s="97"/>
      <c r="P2" s="97"/>
      <c r="Q2" s="97"/>
      <c r="R2" s="97"/>
      <c r="S2" s="97"/>
      <c r="T2" s="97"/>
      <c r="U2" s="97"/>
      <c r="V2" s="97"/>
    </row>
    <row r="3" spans="1:23" x14ac:dyDescent="0.3">
      <c r="A3" s="85" t="s">
        <v>4</v>
      </c>
      <c r="B3" s="85" t="s">
        <v>0</v>
      </c>
      <c r="C3" s="85" t="s">
        <v>9</v>
      </c>
      <c r="D3" s="86" t="s">
        <v>3</v>
      </c>
      <c r="E3" s="87" t="s">
        <v>18</v>
      </c>
      <c r="F3" s="87"/>
      <c r="G3" s="94" t="s">
        <v>5</v>
      </c>
      <c r="H3" s="95"/>
      <c r="I3" s="95"/>
      <c r="J3" s="95"/>
      <c r="K3" s="95"/>
      <c r="L3" s="95"/>
      <c r="M3" s="95"/>
      <c r="N3" s="95"/>
      <c r="O3" s="96"/>
      <c r="P3" s="98" t="s">
        <v>12</v>
      </c>
      <c r="Q3" s="98"/>
      <c r="R3" s="98"/>
      <c r="S3" s="98"/>
      <c r="T3" s="98"/>
      <c r="U3" s="88" t="s">
        <v>10</v>
      </c>
      <c r="V3" s="88"/>
    </row>
    <row r="4" spans="1:23" ht="27.6" x14ac:dyDescent="0.3">
      <c r="A4" s="85"/>
      <c r="B4" s="85"/>
      <c r="C4" s="85"/>
      <c r="D4" s="86"/>
      <c r="E4" s="87"/>
      <c r="F4" s="87"/>
      <c r="G4" s="93" t="s">
        <v>222</v>
      </c>
      <c r="H4" s="93"/>
      <c r="I4" s="93"/>
      <c r="J4" s="93"/>
      <c r="K4" s="93"/>
      <c r="L4" s="93"/>
      <c r="M4" s="62" t="s">
        <v>210</v>
      </c>
      <c r="N4" s="62" t="s">
        <v>216</v>
      </c>
      <c r="O4" s="62" t="s">
        <v>219</v>
      </c>
      <c r="P4" s="98"/>
      <c r="Q4" s="98"/>
      <c r="R4" s="98"/>
      <c r="S4" s="98"/>
      <c r="T4" s="98"/>
      <c r="U4" s="88"/>
      <c r="V4" s="88"/>
    </row>
    <row r="5" spans="1:23" ht="41.4" x14ac:dyDescent="0.3">
      <c r="A5" s="85"/>
      <c r="B5" s="85"/>
      <c r="C5" s="85"/>
      <c r="D5" s="86"/>
      <c r="E5" s="27" t="s">
        <v>1</v>
      </c>
      <c r="F5" s="27" t="s">
        <v>2</v>
      </c>
      <c r="G5" s="60" t="s">
        <v>6</v>
      </c>
      <c r="H5" s="60" t="s">
        <v>7</v>
      </c>
      <c r="I5" s="60" t="s">
        <v>8</v>
      </c>
      <c r="J5" s="60" t="s">
        <v>11</v>
      </c>
      <c r="K5" s="60" t="s">
        <v>206</v>
      </c>
      <c r="L5" s="60" t="s">
        <v>207</v>
      </c>
      <c r="M5" s="60" t="s">
        <v>217</v>
      </c>
      <c r="N5" s="60" t="s">
        <v>218</v>
      </c>
      <c r="O5" s="60" t="s">
        <v>220</v>
      </c>
      <c r="P5" s="24" t="s">
        <v>13</v>
      </c>
      <c r="Q5" s="24" t="s">
        <v>14</v>
      </c>
      <c r="R5" s="24" t="s">
        <v>15</v>
      </c>
      <c r="S5" s="24" t="s">
        <v>16</v>
      </c>
      <c r="T5" s="24" t="s">
        <v>17</v>
      </c>
      <c r="U5" s="61" t="s">
        <v>1</v>
      </c>
      <c r="V5" s="61" t="s">
        <v>2</v>
      </c>
    </row>
    <row r="6" spans="1:23" x14ac:dyDescent="0.3">
      <c r="A6" s="80" t="s">
        <v>21</v>
      </c>
      <c r="B6" s="80"/>
      <c r="C6" s="80"/>
      <c r="D6" s="80"/>
      <c r="E6" s="80"/>
      <c r="F6" s="80"/>
      <c r="G6" s="80"/>
      <c r="H6" s="80"/>
      <c r="I6" s="80"/>
      <c r="J6" s="80"/>
      <c r="K6" s="80"/>
      <c r="L6" s="80"/>
      <c r="M6" s="80"/>
      <c r="N6" s="80"/>
      <c r="O6" s="80"/>
      <c r="P6" s="80"/>
      <c r="Q6" s="80"/>
      <c r="R6" s="80"/>
      <c r="S6" s="80"/>
      <c r="T6" s="80"/>
      <c r="U6" s="80"/>
      <c r="V6" s="80"/>
    </row>
    <row r="7" spans="1:23" ht="55.2" x14ac:dyDescent="0.3">
      <c r="A7" s="25">
        <v>1</v>
      </c>
      <c r="B7" s="22" t="s">
        <v>20</v>
      </c>
      <c r="C7" s="10" t="s">
        <v>30</v>
      </c>
      <c r="D7" s="11">
        <v>397</v>
      </c>
      <c r="E7" s="28">
        <v>895</v>
      </c>
      <c r="F7" s="28">
        <f>PRODUCT(D7,E7)</f>
        <v>355315</v>
      </c>
      <c r="G7" s="16">
        <v>2695.5</v>
      </c>
      <c r="H7" s="15">
        <v>980</v>
      </c>
      <c r="I7" s="15">
        <v>1199.99</v>
      </c>
      <c r="J7" s="15"/>
      <c r="K7" s="15"/>
      <c r="L7" s="16"/>
      <c r="M7" s="16">
        <v>1170.93</v>
      </c>
      <c r="N7" s="16">
        <v>1169.3</v>
      </c>
      <c r="O7" s="16">
        <v>1200</v>
      </c>
      <c r="P7" s="19">
        <f>AVERAGE(G7,H7,I7,M7,N7, O7)</f>
        <v>1402.6200000000001</v>
      </c>
      <c r="Q7" s="71">
        <f>_xlfn.STDEV.S(G7,H7,I7,J7,K7,L7,M7,N7,O7)</f>
        <v>638.80804919787852</v>
      </c>
      <c r="R7" s="20">
        <f>Q7/P7</f>
        <v>0.45543914189009033</v>
      </c>
      <c r="S7" s="19">
        <f>SUM(P7,Q7)</f>
        <v>2041.4280491978786</v>
      </c>
      <c r="T7" s="19">
        <f>P7-Q7</f>
        <v>763.8119508021216</v>
      </c>
      <c r="U7" s="12">
        <v>1402.62</v>
      </c>
      <c r="V7" s="21">
        <f t="shared" ref="V7:V18" si="0">PRODUCT(D7,U7)</f>
        <v>556840.14</v>
      </c>
      <c r="W7" s="7"/>
    </row>
    <row r="8" spans="1:23" ht="82.8" x14ac:dyDescent="0.3">
      <c r="A8" s="25">
        <v>2</v>
      </c>
      <c r="B8" s="22" t="s">
        <v>22</v>
      </c>
      <c r="C8" s="10" t="s">
        <v>30</v>
      </c>
      <c r="D8" s="11">
        <v>394</v>
      </c>
      <c r="E8" s="28">
        <v>1250</v>
      </c>
      <c r="F8" s="28">
        <f t="shared" ref="F8:F18" si="1">PRODUCT(D8,E8)</f>
        <v>492500</v>
      </c>
      <c r="G8" s="16">
        <v>6070.5</v>
      </c>
      <c r="H8" s="15">
        <v>1499</v>
      </c>
      <c r="I8" s="15">
        <v>1795</v>
      </c>
      <c r="J8" s="15"/>
      <c r="K8" s="15"/>
      <c r="L8" s="16"/>
      <c r="M8" s="16">
        <v>1635.38</v>
      </c>
      <c r="N8" s="16">
        <v>1630</v>
      </c>
      <c r="O8" s="16">
        <v>1650</v>
      </c>
      <c r="P8" s="19">
        <f>AVERAGE(H8,I8,J8,K8,L8,M8,N8, O8)</f>
        <v>1641.8760000000002</v>
      </c>
      <c r="Q8" s="71">
        <f>_xlfn.STDEV.S(H8,I8,J8,K8,L8,M8,N8,O8)</f>
        <v>105.01160354932212</v>
      </c>
      <c r="R8" s="20">
        <f t="shared" ref="R8:R18" si="2">Q8/P8</f>
        <v>6.3958303519463161E-2</v>
      </c>
      <c r="S8" s="19">
        <f t="shared" ref="S8:S18" si="3">SUM(P8,Q8)</f>
        <v>1746.8876035493224</v>
      </c>
      <c r="T8" s="19">
        <f t="shared" ref="T8:T18" si="4">P8-Q8</f>
        <v>1536.864396450678</v>
      </c>
      <c r="U8" s="12">
        <v>1641.88</v>
      </c>
      <c r="V8" s="21">
        <f t="shared" si="0"/>
        <v>646900.72000000009</v>
      </c>
      <c r="W8" s="7"/>
    </row>
    <row r="9" spans="1:23" ht="82.8" x14ac:dyDescent="0.3">
      <c r="A9" s="25">
        <v>3</v>
      </c>
      <c r="B9" s="18" t="s">
        <v>111</v>
      </c>
      <c r="C9" s="10" t="s">
        <v>30</v>
      </c>
      <c r="D9" s="13">
        <v>342</v>
      </c>
      <c r="E9" s="29">
        <v>1795</v>
      </c>
      <c r="F9" s="28">
        <f t="shared" si="1"/>
        <v>613890</v>
      </c>
      <c r="G9" s="17">
        <v>8995.5</v>
      </c>
      <c r="H9" s="17">
        <v>3678.22</v>
      </c>
      <c r="I9" s="17"/>
      <c r="J9" s="17"/>
      <c r="K9" s="17"/>
      <c r="L9" s="17"/>
      <c r="M9" s="17">
        <v>2348.4</v>
      </c>
      <c r="N9" s="17">
        <v>2347</v>
      </c>
      <c r="O9" s="17">
        <v>2350</v>
      </c>
      <c r="P9" s="19">
        <f>AVERAGE(H9,I9,J9,K9,L9,M9,N9, O9)</f>
        <v>2680.9049999999997</v>
      </c>
      <c r="Q9" s="71">
        <f>_xlfn.STDEV.S(H9,I9,J9,K9,L9,M9,N9,O9)</f>
        <v>664.87779636561902</v>
      </c>
      <c r="R9" s="20">
        <f t="shared" si="2"/>
        <v>0.2480049820361479</v>
      </c>
      <c r="S9" s="19">
        <f t="shared" si="3"/>
        <v>3345.7827963656187</v>
      </c>
      <c r="T9" s="19">
        <f t="shared" si="4"/>
        <v>2016.0272036343808</v>
      </c>
      <c r="U9" s="12">
        <v>2680.91</v>
      </c>
      <c r="V9" s="21">
        <f t="shared" si="0"/>
        <v>916871.22</v>
      </c>
      <c r="W9" s="7"/>
    </row>
    <row r="10" spans="1:23" ht="82.8" x14ac:dyDescent="0.3">
      <c r="A10" s="25">
        <v>4</v>
      </c>
      <c r="B10" s="18" t="s">
        <v>112</v>
      </c>
      <c r="C10" s="10" t="s">
        <v>30</v>
      </c>
      <c r="D10" s="14">
        <v>295</v>
      </c>
      <c r="E10" s="29">
        <v>3150</v>
      </c>
      <c r="F10" s="28">
        <f t="shared" si="1"/>
        <v>929250</v>
      </c>
      <c r="G10" s="17">
        <v>13045.5</v>
      </c>
      <c r="H10" s="17">
        <v>3900</v>
      </c>
      <c r="I10" s="17"/>
      <c r="J10" s="17"/>
      <c r="K10" s="17"/>
      <c r="L10" s="17"/>
      <c r="M10" s="17">
        <v>4121.1499999999996</v>
      </c>
      <c r="N10" s="17">
        <v>4100</v>
      </c>
      <c r="O10" s="17">
        <v>4200</v>
      </c>
      <c r="P10" s="19">
        <f>AVERAGE(H10,I10,J10,K10,L10,M10,N10, O10)</f>
        <v>4080.2874999999999</v>
      </c>
      <c r="Q10" s="71">
        <f>_xlfn.STDEV.S(H10,I10,J10,K10,L10,M10,N10,O10)</f>
        <v>127.66230437499287</v>
      </c>
      <c r="R10" s="20">
        <f t="shared" si="2"/>
        <v>3.1287575783567424E-2</v>
      </c>
      <c r="S10" s="19">
        <f t="shared" si="3"/>
        <v>4207.9498043749927</v>
      </c>
      <c r="T10" s="19">
        <f t="shared" si="4"/>
        <v>3952.6251956250071</v>
      </c>
      <c r="U10" s="12">
        <v>4080.29</v>
      </c>
      <c r="V10" s="21">
        <f t="shared" si="0"/>
        <v>1203685.55</v>
      </c>
      <c r="W10" s="7"/>
    </row>
    <row r="11" spans="1:23" ht="21" customHeight="1" x14ac:dyDescent="0.3">
      <c r="A11" s="25">
        <v>5</v>
      </c>
      <c r="B11" s="18" t="s">
        <v>23</v>
      </c>
      <c r="C11" s="10" t="s">
        <v>30</v>
      </c>
      <c r="D11" s="13">
        <v>970</v>
      </c>
      <c r="E11" s="29">
        <v>30</v>
      </c>
      <c r="F11" s="28">
        <f t="shared" si="1"/>
        <v>29100</v>
      </c>
      <c r="G11" s="17">
        <v>69</v>
      </c>
      <c r="H11" s="17">
        <v>80</v>
      </c>
      <c r="I11" s="17">
        <v>50</v>
      </c>
      <c r="J11" s="17">
        <v>52</v>
      </c>
      <c r="K11" s="17">
        <v>60</v>
      </c>
      <c r="L11" s="17"/>
      <c r="M11" s="17">
        <v>39.25</v>
      </c>
      <c r="N11" s="17">
        <v>38.9</v>
      </c>
      <c r="O11" s="17">
        <v>39</v>
      </c>
      <c r="P11" s="19">
        <f t="shared" ref="P11:P16" si="5">AVERAGE(G11,H11,I11,J11,K11,L11,M11,N11, O11)</f>
        <v>53.518749999999997</v>
      </c>
      <c r="Q11" s="71">
        <f t="shared" ref="Q11:Q16" si="6">_xlfn.STDEV.S(G11,H11,I11,J11,K11,L11,M11,N11,O11)</f>
        <v>15.239608579056657</v>
      </c>
      <c r="R11" s="20">
        <f t="shared" si="2"/>
        <v>0.28475270029768368</v>
      </c>
      <c r="S11" s="19">
        <f t="shared" si="3"/>
        <v>68.758358579056647</v>
      </c>
      <c r="T11" s="19">
        <f t="shared" si="4"/>
        <v>38.27914142094334</v>
      </c>
      <c r="U11" s="12">
        <v>53.52</v>
      </c>
      <c r="V11" s="21">
        <f t="shared" si="0"/>
        <v>51914.400000000001</v>
      </c>
      <c r="W11" s="7"/>
    </row>
    <row r="12" spans="1:23" ht="26.25" customHeight="1" x14ac:dyDescent="0.3">
      <c r="A12" s="25">
        <v>6</v>
      </c>
      <c r="B12" s="56" t="s">
        <v>24</v>
      </c>
      <c r="C12" s="10" t="s">
        <v>30</v>
      </c>
      <c r="D12" s="13">
        <v>769</v>
      </c>
      <c r="E12" s="29">
        <v>127</v>
      </c>
      <c r="F12" s="28">
        <f t="shared" si="1"/>
        <v>97663</v>
      </c>
      <c r="G12" s="72"/>
      <c r="H12" s="73"/>
      <c r="I12" s="72"/>
      <c r="J12" s="17"/>
      <c r="K12" s="17"/>
      <c r="L12" s="17"/>
      <c r="M12" s="17">
        <v>166.16</v>
      </c>
      <c r="N12" s="17">
        <v>165.9</v>
      </c>
      <c r="O12" s="17">
        <v>169</v>
      </c>
      <c r="P12" s="19">
        <f>AVERAGE(J12,K12,L12,M12,N12, O12)</f>
        <v>167.02</v>
      </c>
      <c r="Q12" s="71">
        <f>_xlfn.STDEV.S(J12,K12,L12,M12,N12,O12)</f>
        <v>1.7196511274092767</v>
      </c>
      <c r="R12" s="20">
        <f t="shared" si="2"/>
        <v>1.0296079076812816E-2</v>
      </c>
      <c r="S12" s="19">
        <f t="shared" si="3"/>
        <v>168.73965112740927</v>
      </c>
      <c r="T12" s="19">
        <f t="shared" si="4"/>
        <v>165.30034887259075</v>
      </c>
      <c r="U12" s="12">
        <v>167.02</v>
      </c>
      <c r="V12" s="21">
        <f t="shared" si="0"/>
        <v>128438.38</v>
      </c>
      <c r="W12" s="7"/>
    </row>
    <row r="13" spans="1:23" ht="27.75" customHeight="1" x14ac:dyDescent="0.3">
      <c r="A13" s="25">
        <v>7</v>
      </c>
      <c r="B13" s="44" t="s">
        <v>25</v>
      </c>
      <c r="C13" s="10" t="s">
        <v>30</v>
      </c>
      <c r="D13" s="13">
        <v>426</v>
      </c>
      <c r="E13" s="29">
        <v>151</v>
      </c>
      <c r="F13" s="28">
        <f t="shared" si="1"/>
        <v>64326</v>
      </c>
      <c r="G13" s="17">
        <v>190</v>
      </c>
      <c r="H13" s="17">
        <v>164.1</v>
      </c>
      <c r="I13" s="17"/>
      <c r="J13" s="17"/>
      <c r="K13" s="17"/>
      <c r="L13" s="17"/>
      <c r="M13" s="17">
        <v>197.56</v>
      </c>
      <c r="N13" s="17">
        <v>198</v>
      </c>
      <c r="O13" s="17">
        <v>201</v>
      </c>
      <c r="P13" s="19">
        <f t="shared" si="5"/>
        <v>190.13200000000001</v>
      </c>
      <c r="Q13" s="71">
        <f t="shared" si="6"/>
        <v>15.106922916332104</v>
      </c>
      <c r="R13" s="20">
        <f t="shared" si="2"/>
        <v>7.945492035181928E-2</v>
      </c>
      <c r="S13" s="19">
        <f t="shared" si="3"/>
        <v>205.23892291633211</v>
      </c>
      <c r="T13" s="19">
        <f t="shared" si="4"/>
        <v>175.0250770836679</v>
      </c>
      <c r="U13" s="12">
        <v>190.13</v>
      </c>
      <c r="V13" s="21">
        <f t="shared" si="0"/>
        <v>80995.38</v>
      </c>
      <c r="W13" s="7"/>
    </row>
    <row r="14" spans="1:23" ht="26.25" customHeight="1" x14ac:dyDescent="0.3">
      <c r="A14" s="25">
        <v>8</v>
      </c>
      <c r="B14" s="44" t="s">
        <v>26</v>
      </c>
      <c r="C14" s="10" t="s">
        <v>30</v>
      </c>
      <c r="D14" s="13">
        <v>506</v>
      </c>
      <c r="E14" s="29">
        <v>54</v>
      </c>
      <c r="F14" s="28">
        <f t="shared" si="1"/>
        <v>27324</v>
      </c>
      <c r="G14" s="17">
        <v>100</v>
      </c>
      <c r="I14" s="17"/>
      <c r="J14" s="17"/>
      <c r="K14" s="17"/>
      <c r="L14" s="17"/>
      <c r="M14" s="17">
        <v>70.650000000000006</v>
      </c>
      <c r="N14" s="17">
        <v>71</v>
      </c>
      <c r="O14" s="17">
        <v>75</v>
      </c>
      <c r="P14" s="19">
        <f>AVERAGE(G14,I14,J14,K14,L14,M14,N14, O14)</f>
        <v>79.162499999999994</v>
      </c>
      <c r="Q14" s="71">
        <f>_xlfn.STDEV.S(G14,I14,J14,K14,L14,M14,N14,O14)</f>
        <v>14.031118689066378</v>
      </c>
      <c r="R14" s="20">
        <f t="shared" si="2"/>
        <v>0.17724451209937003</v>
      </c>
      <c r="S14" s="19">
        <f t="shared" si="3"/>
        <v>93.193618689066369</v>
      </c>
      <c r="T14" s="19">
        <f t="shared" si="4"/>
        <v>65.131381310933619</v>
      </c>
      <c r="U14" s="12">
        <v>79.16</v>
      </c>
      <c r="V14" s="21">
        <f t="shared" si="0"/>
        <v>40054.959999999999</v>
      </c>
      <c r="W14" s="7"/>
    </row>
    <row r="15" spans="1:23" ht="21.75" customHeight="1" x14ac:dyDescent="0.3">
      <c r="A15" s="25">
        <v>9</v>
      </c>
      <c r="B15" s="23" t="s">
        <v>27</v>
      </c>
      <c r="C15" s="10" t="s">
        <v>30</v>
      </c>
      <c r="D15" s="13">
        <v>655</v>
      </c>
      <c r="E15" s="29">
        <v>1269</v>
      </c>
      <c r="F15" s="28">
        <f t="shared" si="1"/>
        <v>831195</v>
      </c>
      <c r="G15" s="17">
        <v>3370.5</v>
      </c>
      <c r="H15" s="17"/>
      <c r="I15" s="17"/>
      <c r="J15" s="17"/>
      <c r="K15" s="17"/>
      <c r="L15" s="17"/>
      <c r="M15" s="17">
        <v>1660.24</v>
      </c>
      <c r="N15" s="17">
        <v>1660</v>
      </c>
      <c r="O15" s="17">
        <v>1668</v>
      </c>
      <c r="P15" s="19">
        <f t="shared" si="5"/>
        <v>2089.6849999999999</v>
      </c>
      <c r="Q15" s="71">
        <f t="shared" si="6"/>
        <v>853.88475231341033</v>
      </c>
      <c r="R15" s="20">
        <f t="shared" si="2"/>
        <v>0.40861888385733275</v>
      </c>
      <c r="S15" s="19">
        <f t="shared" si="3"/>
        <v>2943.5697523134104</v>
      </c>
      <c r="T15" s="19">
        <f t="shared" si="4"/>
        <v>1235.8002476865895</v>
      </c>
      <c r="U15" s="12">
        <v>2089.69</v>
      </c>
      <c r="V15" s="21">
        <f t="shared" si="0"/>
        <v>1368746.95</v>
      </c>
      <c r="W15" s="7"/>
    </row>
    <row r="16" spans="1:23" ht="29.25" customHeight="1" x14ac:dyDescent="0.3">
      <c r="A16" s="25">
        <v>10</v>
      </c>
      <c r="B16" s="18" t="s">
        <v>113</v>
      </c>
      <c r="C16" s="10" t="s">
        <v>30</v>
      </c>
      <c r="D16" s="13">
        <v>627</v>
      </c>
      <c r="E16" s="29">
        <v>1263</v>
      </c>
      <c r="F16" s="28">
        <f t="shared" si="1"/>
        <v>791901</v>
      </c>
      <c r="G16" s="17">
        <v>2350</v>
      </c>
      <c r="H16" s="17">
        <v>3820</v>
      </c>
      <c r="I16" s="17">
        <v>2200</v>
      </c>
      <c r="J16" s="17"/>
      <c r="K16" s="17"/>
      <c r="L16" s="17"/>
      <c r="M16" s="17">
        <v>1652.39</v>
      </c>
      <c r="N16" s="17">
        <v>1650.9</v>
      </c>
      <c r="O16" s="17">
        <v>1670</v>
      </c>
      <c r="P16" s="19">
        <f t="shared" si="5"/>
        <v>2223.8816666666667</v>
      </c>
      <c r="Q16" s="71">
        <f t="shared" si="6"/>
        <v>839.73394811491789</v>
      </c>
      <c r="R16" s="20">
        <f t="shared" si="2"/>
        <v>0.37759830511736664</v>
      </c>
      <c r="S16" s="19">
        <f t="shared" si="3"/>
        <v>3063.6156147815846</v>
      </c>
      <c r="T16" s="19">
        <f t="shared" si="4"/>
        <v>1384.1477185517488</v>
      </c>
      <c r="U16" s="12">
        <v>2223.88</v>
      </c>
      <c r="V16" s="21">
        <f t="shared" si="0"/>
        <v>1394372.76</v>
      </c>
      <c r="W16" s="7"/>
    </row>
    <row r="17" spans="1:23" ht="30" customHeight="1" x14ac:dyDescent="0.3">
      <c r="A17" s="25">
        <v>11</v>
      </c>
      <c r="B17" s="18" t="s">
        <v>28</v>
      </c>
      <c r="C17" s="10" t="s">
        <v>30</v>
      </c>
      <c r="D17" s="13">
        <v>300</v>
      </c>
      <c r="E17" s="29">
        <v>1164.1199999999999</v>
      </c>
      <c r="F17" s="28">
        <f t="shared" si="1"/>
        <v>349235.99999999994</v>
      </c>
      <c r="G17" s="17">
        <v>1022.5</v>
      </c>
      <c r="H17" s="17">
        <v>2500</v>
      </c>
      <c r="I17" s="17">
        <v>3150</v>
      </c>
      <c r="J17" s="17">
        <v>1300</v>
      </c>
      <c r="L17" s="17"/>
      <c r="M17" s="17">
        <v>1523.03</v>
      </c>
      <c r="N17" s="17">
        <v>1522</v>
      </c>
      <c r="O17" s="72">
        <v>15550</v>
      </c>
      <c r="P17" s="19">
        <f>AVERAGE(G17,H17,I17,J17,K17,L17,M17,N17)</f>
        <v>1836.2550000000001</v>
      </c>
      <c r="Q17" s="71">
        <f>_xlfn.STDEV.S(G17,H17,I17,J17,K17,L17,M17,N17)</f>
        <v>814.01671736518972</v>
      </c>
      <c r="R17" s="20">
        <f>Q17/P17</f>
        <v>0.44330265533119839</v>
      </c>
      <c r="S17" s="19">
        <f>SUM(P17,Q17)</f>
        <v>2650.2717173651899</v>
      </c>
      <c r="T17" s="19">
        <f t="shared" si="4"/>
        <v>1022.2382826348104</v>
      </c>
      <c r="U17" s="12">
        <v>1836.26</v>
      </c>
      <c r="V17" s="21">
        <f t="shared" si="0"/>
        <v>550878</v>
      </c>
      <c r="W17" s="7"/>
    </row>
    <row r="18" spans="1:23" ht="21" customHeight="1" x14ac:dyDescent="0.3">
      <c r="A18" s="25">
        <v>12</v>
      </c>
      <c r="B18" s="18" t="s">
        <v>29</v>
      </c>
      <c r="C18" s="10" t="s">
        <v>30</v>
      </c>
      <c r="D18" s="13">
        <v>300</v>
      </c>
      <c r="E18" s="29">
        <v>1361</v>
      </c>
      <c r="F18" s="28">
        <f t="shared" si="1"/>
        <v>408300</v>
      </c>
      <c r="G18" s="17">
        <v>3600</v>
      </c>
      <c r="H18" s="17">
        <v>2600</v>
      </c>
      <c r="I18" s="17">
        <v>2600</v>
      </c>
      <c r="J18" s="17"/>
      <c r="K18" s="17"/>
      <c r="L18" s="17"/>
      <c r="M18" s="17">
        <v>1780.6</v>
      </c>
      <c r="N18" s="17">
        <v>1783</v>
      </c>
      <c r="O18" s="17">
        <v>1600</v>
      </c>
      <c r="P18" s="19">
        <f t="shared" ref="P18" si="7">AVERAGE(G18,H18,I18,J18,K18,L18,M18,N18, O18)</f>
        <v>2327.2666666666669</v>
      </c>
      <c r="Q18" s="71">
        <f t="shared" ref="Q18" si="8">_xlfn.STDEV.S(G18,H18,I18,J18,K18,L18,M18,N18,O18)</f>
        <v>760.60561835071019</v>
      </c>
      <c r="R18" s="20">
        <f t="shared" si="2"/>
        <v>0.3268235777381378</v>
      </c>
      <c r="S18" s="19">
        <f t="shared" si="3"/>
        <v>3087.8722850173772</v>
      </c>
      <c r="T18" s="19">
        <f t="shared" si="4"/>
        <v>1566.6610483159566</v>
      </c>
      <c r="U18" s="12">
        <v>2327.27</v>
      </c>
      <c r="V18" s="21">
        <f t="shared" si="0"/>
        <v>698181</v>
      </c>
      <c r="W18" s="7"/>
    </row>
    <row r="19" spans="1:23" ht="18.75" customHeight="1" x14ac:dyDescent="0.3">
      <c r="A19" s="78" t="s">
        <v>32</v>
      </c>
      <c r="B19" s="78"/>
      <c r="C19" s="78"/>
      <c r="D19" s="78"/>
      <c r="E19" s="78"/>
      <c r="F19" s="64">
        <f>SUM(F7:F18)</f>
        <v>4990000</v>
      </c>
      <c r="G19" s="92" t="s">
        <v>33</v>
      </c>
      <c r="H19" s="92"/>
      <c r="I19" s="92"/>
      <c r="J19" s="92"/>
      <c r="K19" s="92"/>
      <c r="L19" s="92"/>
      <c r="M19" s="92"/>
      <c r="N19" s="92"/>
      <c r="O19" s="92"/>
      <c r="P19" s="92"/>
      <c r="Q19" s="92"/>
      <c r="R19" s="92"/>
      <c r="S19" s="92"/>
      <c r="T19" s="92"/>
      <c r="U19" s="92"/>
      <c r="V19" s="69">
        <f>SUM(V7:V18)</f>
        <v>7637879.459999999</v>
      </c>
      <c r="W19" s="7"/>
    </row>
    <row r="20" spans="1:23" s="2" customFormat="1" ht="18.75" customHeight="1" x14ac:dyDescent="0.3">
      <c r="A20" s="31"/>
      <c r="B20" s="31"/>
      <c r="C20" s="31"/>
      <c r="D20" s="31"/>
      <c r="E20" s="31"/>
      <c r="F20" s="32"/>
      <c r="G20" s="31"/>
      <c r="H20" s="31"/>
      <c r="I20" s="31"/>
      <c r="J20" s="31"/>
      <c r="K20" s="31"/>
      <c r="L20" s="31"/>
      <c r="M20" s="31"/>
      <c r="N20" s="31"/>
      <c r="O20" s="31"/>
      <c r="P20" s="31"/>
      <c r="Q20" s="31"/>
      <c r="R20" s="31"/>
      <c r="S20" s="31"/>
      <c r="T20" s="31"/>
      <c r="U20" s="31"/>
      <c r="V20" s="33"/>
      <c r="W20" s="34"/>
    </row>
    <row r="21" spans="1:23" x14ac:dyDescent="0.3">
      <c r="A21" s="76" t="s">
        <v>31</v>
      </c>
      <c r="B21" s="76"/>
      <c r="C21" s="76"/>
      <c r="D21" s="76"/>
      <c r="E21" s="76"/>
      <c r="F21" s="76"/>
      <c r="G21" s="76"/>
      <c r="H21" s="76"/>
      <c r="I21" s="76"/>
      <c r="J21" s="76"/>
      <c r="K21" s="76"/>
      <c r="L21" s="76"/>
      <c r="M21" s="76"/>
      <c r="N21" s="76"/>
      <c r="O21" s="76"/>
      <c r="P21" s="76"/>
      <c r="Q21" s="76"/>
      <c r="R21" s="76"/>
      <c r="S21" s="76"/>
      <c r="T21" s="76"/>
      <c r="U21" s="76"/>
      <c r="V21" s="76"/>
      <c r="W21" s="7"/>
    </row>
    <row r="22" spans="1:23" ht="50.25" customHeight="1" x14ac:dyDescent="0.3">
      <c r="A22" s="25">
        <v>1</v>
      </c>
      <c r="B22" s="18" t="s">
        <v>114</v>
      </c>
      <c r="C22" s="10" t="s">
        <v>30</v>
      </c>
      <c r="D22" s="13">
        <v>674</v>
      </c>
      <c r="E22" s="29">
        <v>1436.69</v>
      </c>
      <c r="F22" s="28">
        <f t="shared" ref="F22:F25" si="9">PRODUCT(D22,E22)</f>
        <v>968329.06</v>
      </c>
      <c r="G22" s="17">
        <v>1465</v>
      </c>
      <c r="H22" s="17">
        <v>3600</v>
      </c>
      <c r="I22" s="17">
        <v>1800</v>
      </c>
      <c r="J22" s="17"/>
      <c r="K22" s="17"/>
      <c r="L22" s="17"/>
      <c r="M22" s="17">
        <v>1960</v>
      </c>
      <c r="N22" s="17">
        <v>1959</v>
      </c>
      <c r="O22" s="17">
        <v>1960</v>
      </c>
      <c r="P22" s="19">
        <f t="shared" ref="P22" si="10">AVERAGE(G22,H22,I22,J22,K22,L22,M22,N22, O22)</f>
        <v>2124</v>
      </c>
      <c r="Q22" s="71">
        <f t="shared" ref="Q22" si="11">_xlfn.STDEV.S(G22,H22,I22,J22,K22,L22,M22,N22,O22)</f>
        <v>748.17778635829598</v>
      </c>
      <c r="R22" s="20">
        <f t="shared" ref="R22" si="12">Q22/P22</f>
        <v>0.35224942860560077</v>
      </c>
      <c r="S22" s="19">
        <f t="shared" ref="S22" si="13">SUM(P22,Q22)</f>
        <v>2872.1777863582961</v>
      </c>
      <c r="T22" s="19">
        <f t="shared" ref="T22" si="14">P22-Q22</f>
        <v>1375.8222136417039</v>
      </c>
      <c r="U22" s="12">
        <v>2124</v>
      </c>
      <c r="V22" s="21">
        <f>PRODUCT(D22,U22)</f>
        <v>1431576</v>
      </c>
      <c r="W22" s="7"/>
    </row>
    <row r="23" spans="1:23" ht="50.25" customHeight="1" x14ac:dyDescent="0.3">
      <c r="A23" s="25">
        <v>2</v>
      </c>
      <c r="B23" s="18" t="s">
        <v>115</v>
      </c>
      <c r="C23" s="10" t="s">
        <v>30</v>
      </c>
      <c r="D23" s="13">
        <v>604</v>
      </c>
      <c r="E23" s="29">
        <v>3225.5</v>
      </c>
      <c r="F23" s="28">
        <f t="shared" si="9"/>
        <v>1948202</v>
      </c>
      <c r="G23" s="17">
        <v>4041</v>
      </c>
      <c r="H23" s="17">
        <v>4900</v>
      </c>
      <c r="I23" s="17">
        <v>3350</v>
      </c>
      <c r="J23" s="17"/>
      <c r="K23" s="17"/>
      <c r="L23" s="17"/>
      <c r="M23" s="17">
        <v>4400.2</v>
      </c>
      <c r="N23" s="17">
        <v>4400</v>
      </c>
      <c r="O23" s="17">
        <v>4900</v>
      </c>
      <c r="P23" s="19">
        <f t="shared" ref="P23" si="15">AVERAGE(G23,H23,I23,J23,K23,L23,M23,N23, O23)</f>
        <v>4331.8666666666668</v>
      </c>
      <c r="Q23" s="71">
        <f t="shared" ref="Q23" si="16">_xlfn.STDEV.S(G23,H23,I23,J23,K23,L23,M23,N23,O23)</f>
        <v>583.69994574838029</v>
      </c>
      <c r="R23" s="20">
        <f t="shared" ref="R23:R25" si="17">Q23/P23</f>
        <v>0.13474559368133374</v>
      </c>
      <c r="S23" s="19">
        <f t="shared" ref="S23:S25" si="18">SUM(P23,Q23)</f>
        <v>4915.5666124150466</v>
      </c>
      <c r="T23" s="19">
        <f t="shared" ref="T23:T25" si="19">P23-Q23</f>
        <v>3748.1667209182865</v>
      </c>
      <c r="U23" s="12">
        <v>4331.87</v>
      </c>
      <c r="V23" s="21">
        <f>PRODUCT(D23,U23)</f>
        <v>2616449.48</v>
      </c>
      <c r="W23" s="7"/>
    </row>
    <row r="24" spans="1:23" ht="50.25" customHeight="1" x14ac:dyDescent="0.3">
      <c r="A24" s="25">
        <v>3</v>
      </c>
      <c r="B24" s="18" t="s">
        <v>116</v>
      </c>
      <c r="C24" s="10" t="s">
        <v>30</v>
      </c>
      <c r="D24" s="13">
        <v>402</v>
      </c>
      <c r="E24" s="29">
        <v>6458.14</v>
      </c>
      <c r="F24" s="28">
        <f t="shared" si="9"/>
        <v>2596172.2800000003</v>
      </c>
      <c r="G24" s="17">
        <v>8091</v>
      </c>
      <c r="H24" s="17">
        <v>9790</v>
      </c>
      <c r="I24" s="17">
        <v>9990</v>
      </c>
      <c r="J24" s="17">
        <v>7542.1</v>
      </c>
      <c r="K24" s="17"/>
      <c r="L24" s="17"/>
      <c r="M24" s="17">
        <v>8810.2000000000007</v>
      </c>
      <c r="N24" s="17">
        <v>8810</v>
      </c>
      <c r="O24" s="17">
        <v>8600</v>
      </c>
      <c r="P24" s="19">
        <f t="shared" ref="P24:P25" si="20">AVERAGE(G24,H24,I24,J24,K24,L24,M24,N24, O24)</f>
        <v>8804.7571428571428</v>
      </c>
      <c r="Q24" s="71">
        <f t="shared" ref="Q24:Q25" si="21">_xlfn.STDEV.S(G24,H24,I24,J24,K24,L24,M24,N24,O24)</f>
        <v>868.0667252716288</v>
      </c>
      <c r="R24" s="20">
        <f t="shared" si="17"/>
        <v>9.8590649484960269E-2</v>
      </c>
      <c r="S24" s="19">
        <f t="shared" si="18"/>
        <v>9672.8238681287712</v>
      </c>
      <c r="T24" s="19">
        <f t="shared" si="19"/>
        <v>7936.6904175855143</v>
      </c>
      <c r="U24" s="12">
        <v>8804.76</v>
      </c>
      <c r="V24" s="21">
        <f>PRODUCT(D24,U24)</f>
        <v>3539513.52</v>
      </c>
      <c r="W24" s="7"/>
    </row>
    <row r="25" spans="1:23" ht="50.25" customHeight="1" x14ac:dyDescent="0.3">
      <c r="A25" s="25">
        <v>4</v>
      </c>
      <c r="B25" s="18" t="s">
        <v>117</v>
      </c>
      <c r="C25" s="10" t="s">
        <v>30</v>
      </c>
      <c r="D25" s="13">
        <v>291</v>
      </c>
      <c r="E25" s="29">
        <v>11602.01</v>
      </c>
      <c r="F25" s="28">
        <f t="shared" si="9"/>
        <v>3376184.91</v>
      </c>
      <c r="G25" s="17">
        <v>13000</v>
      </c>
      <c r="H25" s="17">
        <v>14900</v>
      </c>
      <c r="I25" s="17">
        <v>14579.91</v>
      </c>
      <c r="J25" s="17"/>
      <c r="K25" s="17"/>
      <c r="L25" s="17"/>
      <c r="M25" s="17">
        <v>15875.9</v>
      </c>
      <c r="N25" s="17">
        <v>15890</v>
      </c>
      <c r="O25" s="17">
        <v>16300</v>
      </c>
      <c r="P25" s="19">
        <f t="shared" si="20"/>
        <v>15090.968333333332</v>
      </c>
      <c r="Q25" s="71">
        <f t="shared" si="21"/>
        <v>1215.4114523142632</v>
      </c>
      <c r="R25" s="20">
        <f t="shared" si="17"/>
        <v>8.0538996932995349E-2</v>
      </c>
      <c r="S25" s="19">
        <f t="shared" si="18"/>
        <v>16306.379785647596</v>
      </c>
      <c r="T25" s="19">
        <f t="shared" si="19"/>
        <v>13875.556881019069</v>
      </c>
      <c r="U25" s="12">
        <v>15090.97</v>
      </c>
      <c r="V25" s="21">
        <f>PRODUCT(D25,U25)</f>
        <v>4391472.2699999996</v>
      </c>
      <c r="W25" s="7"/>
    </row>
    <row r="26" spans="1:23" ht="15.75" customHeight="1" x14ac:dyDescent="0.3">
      <c r="A26" s="78" t="s">
        <v>34</v>
      </c>
      <c r="B26" s="78"/>
      <c r="C26" s="78"/>
      <c r="D26" s="78"/>
      <c r="E26" s="78"/>
      <c r="F26" s="65">
        <f>SUM(F22:F25)</f>
        <v>8888888.25</v>
      </c>
      <c r="G26" s="89" t="s">
        <v>35</v>
      </c>
      <c r="H26" s="89"/>
      <c r="I26" s="89"/>
      <c r="J26" s="89"/>
      <c r="K26" s="89"/>
      <c r="L26" s="89"/>
      <c r="M26" s="89"/>
      <c r="N26" s="89"/>
      <c r="O26" s="89"/>
      <c r="P26" s="89"/>
      <c r="Q26" s="89"/>
      <c r="R26" s="89"/>
      <c r="S26" s="89"/>
      <c r="T26" s="89"/>
      <c r="U26" s="89"/>
      <c r="V26" s="37">
        <f>SUM(V22:V25)</f>
        <v>11979011.27</v>
      </c>
      <c r="W26" s="7"/>
    </row>
    <row r="27" spans="1:23" s="2" customFormat="1" ht="15.75" customHeight="1" x14ac:dyDescent="0.3">
      <c r="A27" s="31"/>
      <c r="B27" s="31"/>
      <c r="C27" s="31"/>
      <c r="D27" s="31"/>
      <c r="E27" s="31"/>
      <c r="F27" s="39"/>
      <c r="G27" s="40"/>
      <c r="H27" s="40"/>
      <c r="I27" s="40"/>
      <c r="J27" s="40"/>
      <c r="K27" s="40"/>
      <c r="L27" s="40"/>
      <c r="M27" s="40"/>
      <c r="N27" s="40"/>
      <c r="O27" s="40"/>
      <c r="P27" s="40"/>
      <c r="Q27" s="40"/>
      <c r="R27" s="40"/>
      <c r="S27" s="40"/>
      <c r="T27" s="40"/>
      <c r="U27" s="40"/>
      <c r="V27" s="41"/>
      <c r="W27" s="38"/>
    </row>
    <row r="28" spans="1:23" x14ac:dyDescent="0.3">
      <c r="A28" s="80" t="s">
        <v>36</v>
      </c>
      <c r="B28" s="80"/>
      <c r="C28" s="80"/>
      <c r="D28" s="80"/>
      <c r="E28" s="80"/>
      <c r="F28" s="80"/>
      <c r="G28" s="80"/>
      <c r="H28" s="80"/>
      <c r="I28" s="80"/>
      <c r="J28" s="80"/>
      <c r="K28" s="80"/>
      <c r="L28" s="80"/>
      <c r="M28" s="80"/>
      <c r="N28" s="80"/>
      <c r="O28" s="80"/>
      <c r="P28" s="80"/>
      <c r="Q28" s="80"/>
      <c r="R28" s="80"/>
      <c r="S28" s="80"/>
      <c r="T28" s="80"/>
      <c r="U28" s="80"/>
      <c r="V28" s="80"/>
      <c r="W28" s="7"/>
    </row>
    <row r="29" spans="1:23" ht="50.25" customHeight="1" x14ac:dyDescent="0.3">
      <c r="A29" s="25">
        <v>1</v>
      </c>
      <c r="B29" s="10" t="s">
        <v>118</v>
      </c>
      <c r="C29" s="10" t="s">
        <v>40</v>
      </c>
      <c r="D29" s="13">
        <v>469</v>
      </c>
      <c r="E29" s="29">
        <v>2290</v>
      </c>
      <c r="F29" s="28">
        <f t="shared" ref="F29:F32" si="22">PRODUCT(D29,E29)</f>
        <v>1074010</v>
      </c>
      <c r="G29" s="17">
        <v>2990</v>
      </c>
      <c r="H29" s="17">
        <v>3000</v>
      </c>
      <c r="I29" s="17">
        <v>3591</v>
      </c>
      <c r="J29" s="17">
        <v>2999</v>
      </c>
      <c r="K29" s="17">
        <v>2295.23</v>
      </c>
      <c r="L29" s="17"/>
      <c r="M29" s="17">
        <v>3910.2</v>
      </c>
      <c r="N29" s="17">
        <v>3900</v>
      </c>
      <c r="O29" s="17">
        <v>4100</v>
      </c>
      <c r="P29" s="19">
        <f t="shared" ref="P29" si="23">AVERAGE(G29,H29,I29,J29,K29,L29,M29,N29, O29)</f>
        <v>3348.17875</v>
      </c>
      <c r="Q29" s="71">
        <f t="shared" ref="Q29" si="24">_xlfn.STDEV.S(G29,H29,I29,J29,K29,L29,M29,N29,O29)</f>
        <v>623.89551062972623</v>
      </c>
      <c r="R29" s="20">
        <f t="shared" ref="R29" si="25">Q29/P29</f>
        <v>0.18633877018355913</v>
      </c>
      <c r="S29" s="19">
        <f t="shared" ref="S29" si="26">SUM(P29,Q29)</f>
        <v>3972.0742606297263</v>
      </c>
      <c r="T29" s="19">
        <f t="shared" ref="T29" si="27">P29-Q29</f>
        <v>2724.2832393702738</v>
      </c>
      <c r="U29" s="12">
        <v>3348.18</v>
      </c>
      <c r="V29" s="21">
        <f>PRODUCT(D29,U29)</f>
        <v>1570296.42</v>
      </c>
      <c r="W29" s="7"/>
    </row>
    <row r="30" spans="1:23" ht="50.25" customHeight="1" x14ac:dyDescent="0.3">
      <c r="A30" s="25">
        <v>2</v>
      </c>
      <c r="B30" s="10" t="s">
        <v>119</v>
      </c>
      <c r="C30" s="10" t="s">
        <v>40</v>
      </c>
      <c r="D30" s="13">
        <v>393</v>
      </c>
      <c r="E30" s="29">
        <v>4130</v>
      </c>
      <c r="F30" s="28">
        <f t="shared" si="22"/>
        <v>1623090</v>
      </c>
      <c r="G30" s="17">
        <v>6435</v>
      </c>
      <c r="H30" s="17">
        <v>4400</v>
      </c>
      <c r="I30" s="17"/>
      <c r="J30" s="17"/>
      <c r="K30" s="17"/>
      <c r="L30" s="17"/>
      <c r="M30" s="17">
        <v>7007</v>
      </c>
      <c r="N30" s="17">
        <v>7000</v>
      </c>
      <c r="O30" s="17">
        <v>7100</v>
      </c>
      <c r="P30" s="19">
        <f t="shared" ref="P30:P32" si="28">AVERAGE(G30,H30,I30,J30,K30,L30,M30,N30, O30)</f>
        <v>6388.4</v>
      </c>
      <c r="Q30" s="71">
        <f t="shared" ref="Q30:Q32" si="29">_xlfn.STDEV.S(G30,H30,I30,J30,K30,L30,M30,N30,O30)</f>
        <v>1142.2566699301856</v>
      </c>
      <c r="R30" s="20">
        <f t="shared" ref="R30:R32" si="30">Q30/P30</f>
        <v>0.17880168272653335</v>
      </c>
      <c r="S30" s="19">
        <f t="shared" ref="S30:S32" si="31">SUM(P30,Q30)</f>
        <v>7530.6566699301857</v>
      </c>
      <c r="T30" s="19">
        <f t="shared" ref="T30:T32" si="32">P30-Q30</f>
        <v>5246.1433300698136</v>
      </c>
      <c r="U30" s="12">
        <v>6388.4</v>
      </c>
      <c r="V30" s="21">
        <f>PRODUCT(D30,U30)</f>
        <v>2510641.1999999997</v>
      </c>
      <c r="W30" s="7"/>
    </row>
    <row r="31" spans="1:23" ht="50.25" customHeight="1" x14ac:dyDescent="0.3">
      <c r="A31" s="25">
        <v>3</v>
      </c>
      <c r="B31" s="10" t="s">
        <v>120</v>
      </c>
      <c r="C31" s="10" t="s">
        <v>40</v>
      </c>
      <c r="D31" s="13">
        <v>348</v>
      </c>
      <c r="E31" s="29">
        <v>5060</v>
      </c>
      <c r="F31" s="28">
        <f t="shared" si="22"/>
        <v>1760880</v>
      </c>
      <c r="G31" s="17">
        <v>7460</v>
      </c>
      <c r="H31" s="17">
        <v>8091</v>
      </c>
      <c r="I31" s="17"/>
      <c r="J31" s="17"/>
      <c r="K31" s="17"/>
      <c r="L31" s="17"/>
      <c r="M31" s="17">
        <v>8810.2000000000007</v>
      </c>
      <c r="N31" s="17">
        <v>8800</v>
      </c>
      <c r="O31" s="17">
        <v>8300</v>
      </c>
      <c r="P31" s="19">
        <f t="shared" si="28"/>
        <v>8292.24</v>
      </c>
      <c r="Q31" s="71">
        <f t="shared" si="29"/>
        <v>561.08910878754386</v>
      </c>
      <c r="R31" s="20">
        <f t="shared" si="30"/>
        <v>6.7664359544290065E-2</v>
      </c>
      <c r="S31" s="19">
        <f t="shared" si="31"/>
        <v>8853.3291087875441</v>
      </c>
      <c r="T31" s="19">
        <f t="shared" si="32"/>
        <v>7731.1508912124555</v>
      </c>
      <c r="U31" s="12">
        <v>8292.24</v>
      </c>
      <c r="V31" s="21">
        <f>PRODUCT(D31,U31)</f>
        <v>2885699.52</v>
      </c>
      <c r="W31" s="7"/>
    </row>
    <row r="32" spans="1:23" ht="50.25" customHeight="1" x14ac:dyDescent="0.3">
      <c r="A32" s="25">
        <v>4</v>
      </c>
      <c r="B32" s="10" t="s">
        <v>121</v>
      </c>
      <c r="C32" s="10" t="s">
        <v>40</v>
      </c>
      <c r="D32" s="13">
        <v>276</v>
      </c>
      <c r="E32" s="29">
        <v>7398.62</v>
      </c>
      <c r="F32" s="28">
        <f t="shared" si="22"/>
        <v>2042019.1199999999</v>
      </c>
      <c r="G32" s="17">
        <v>11241</v>
      </c>
      <c r="H32" s="17"/>
      <c r="I32" s="17"/>
      <c r="J32" s="17"/>
      <c r="K32" s="17"/>
      <c r="L32" s="17"/>
      <c r="M32" s="17">
        <v>12240.2</v>
      </c>
      <c r="N32" s="17">
        <v>12220</v>
      </c>
      <c r="O32" s="17">
        <v>12530</v>
      </c>
      <c r="P32" s="19">
        <f t="shared" si="28"/>
        <v>12057.8</v>
      </c>
      <c r="Q32" s="71">
        <f t="shared" si="29"/>
        <v>562.64662681532775</v>
      </c>
      <c r="R32" s="20">
        <f t="shared" si="30"/>
        <v>4.6662461378968616E-2</v>
      </c>
      <c r="S32" s="19">
        <f t="shared" si="31"/>
        <v>12620.446626815326</v>
      </c>
      <c r="T32" s="19">
        <f t="shared" si="32"/>
        <v>11495.153373184672</v>
      </c>
      <c r="U32" s="12">
        <v>12057.8</v>
      </c>
      <c r="V32" s="21">
        <f>PRODUCT(D32,U32)</f>
        <v>3327952.8</v>
      </c>
      <c r="W32" s="7"/>
    </row>
    <row r="33" spans="1:23" x14ac:dyDescent="0.3">
      <c r="A33" s="78" t="s">
        <v>37</v>
      </c>
      <c r="B33" s="78"/>
      <c r="C33" s="78"/>
      <c r="D33" s="78"/>
      <c r="E33" s="78"/>
      <c r="F33" s="65">
        <f>SUM(F29:F32)</f>
        <v>6499999.1200000001</v>
      </c>
      <c r="G33" s="89" t="s">
        <v>38</v>
      </c>
      <c r="H33" s="89"/>
      <c r="I33" s="89"/>
      <c r="J33" s="89"/>
      <c r="K33" s="89"/>
      <c r="L33" s="89"/>
      <c r="M33" s="89"/>
      <c r="N33" s="89"/>
      <c r="O33" s="89"/>
      <c r="P33" s="89"/>
      <c r="Q33" s="89"/>
      <c r="R33" s="89"/>
      <c r="S33" s="89"/>
      <c r="T33" s="89"/>
      <c r="U33" s="89"/>
      <c r="V33" s="21">
        <f>SUM(V29:V32)</f>
        <v>10294589.939999999</v>
      </c>
      <c r="W33" s="7"/>
    </row>
    <row r="34" spans="1:23" s="2" customFormat="1" ht="25.5" customHeight="1" x14ac:dyDescent="0.3">
      <c r="A34" s="31"/>
      <c r="B34" s="31"/>
      <c r="C34" s="31"/>
      <c r="D34" s="31"/>
      <c r="E34" s="31"/>
      <c r="F34" s="42"/>
      <c r="G34" s="40"/>
      <c r="H34" s="40"/>
      <c r="I34" s="40"/>
      <c r="J34" s="40"/>
      <c r="K34" s="40"/>
      <c r="L34" s="40"/>
      <c r="M34" s="40"/>
      <c r="N34" s="40"/>
      <c r="O34" s="40"/>
      <c r="P34" s="40"/>
      <c r="Q34" s="40"/>
      <c r="R34" s="40"/>
      <c r="S34" s="40"/>
      <c r="T34" s="40"/>
      <c r="U34" s="40"/>
      <c r="V34" s="43"/>
      <c r="W34" s="34"/>
    </row>
    <row r="35" spans="1:23" x14ac:dyDescent="0.3">
      <c r="A35" s="76" t="s">
        <v>39</v>
      </c>
      <c r="B35" s="76"/>
      <c r="C35" s="76"/>
      <c r="D35" s="76"/>
      <c r="E35" s="76"/>
      <c r="F35" s="76"/>
      <c r="G35" s="76"/>
      <c r="H35" s="76"/>
      <c r="I35" s="76"/>
      <c r="J35" s="76"/>
      <c r="K35" s="76"/>
      <c r="L35" s="76"/>
      <c r="M35" s="76"/>
      <c r="N35" s="76"/>
      <c r="O35" s="76"/>
      <c r="P35" s="76"/>
      <c r="Q35" s="76"/>
      <c r="R35" s="76"/>
      <c r="S35" s="76"/>
      <c r="T35" s="76"/>
      <c r="U35" s="76"/>
      <c r="V35" s="76"/>
      <c r="W35" s="7"/>
    </row>
    <row r="36" spans="1:23" ht="50.25" customHeight="1" x14ac:dyDescent="0.3">
      <c r="A36" s="25">
        <v>1</v>
      </c>
      <c r="B36" s="18" t="s">
        <v>122</v>
      </c>
      <c r="C36" s="10" t="s">
        <v>40</v>
      </c>
      <c r="D36" s="13">
        <v>407</v>
      </c>
      <c r="E36" s="29">
        <v>606.29999999999995</v>
      </c>
      <c r="F36" s="28">
        <f t="shared" ref="F36:F57" si="33">PRODUCT(D36,E36)</f>
        <v>246764.09999999998</v>
      </c>
      <c r="G36" s="17">
        <v>2450</v>
      </c>
      <c r="H36" s="17">
        <v>1026</v>
      </c>
      <c r="J36" s="17"/>
      <c r="K36" s="17"/>
      <c r="L36" s="17"/>
      <c r="M36" s="17">
        <v>1264.2</v>
      </c>
      <c r="N36" s="17">
        <v>1262</v>
      </c>
      <c r="O36" s="17">
        <v>1300</v>
      </c>
      <c r="P36" s="19">
        <f t="shared" ref="P36" si="34">AVERAGE(G36,H36,I36,J36,K36,L36,M36,N36, O36)</f>
        <v>1460.44</v>
      </c>
      <c r="Q36" s="71">
        <f t="shared" ref="Q36" si="35">_xlfn.STDEV.S(G36,H36,I36,J36,K36,L36,M36,N36,O36)</f>
        <v>563.82547654393954</v>
      </c>
      <c r="R36" s="20">
        <f t="shared" ref="R36" si="36">Q36/P36</f>
        <v>0.38606548474702113</v>
      </c>
      <c r="S36" s="19">
        <f t="shared" ref="S36" si="37">SUM(P36,Q36)</f>
        <v>2024.2654765439397</v>
      </c>
      <c r="T36" s="19">
        <f t="shared" ref="T36" si="38">P36-Q36</f>
        <v>896.61452345606051</v>
      </c>
      <c r="U36" s="12">
        <v>1460.44</v>
      </c>
      <c r="V36" s="21">
        <f t="shared" ref="V36:V57" si="39">PRODUCT(D36,U36)</f>
        <v>594399.08000000007</v>
      </c>
      <c r="W36" s="7"/>
    </row>
    <row r="37" spans="1:23" ht="43.5" customHeight="1" x14ac:dyDescent="0.3">
      <c r="A37" s="25">
        <v>2</v>
      </c>
      <c r="B37" s="18" t="s">
        <v>123</v>
      </c>
      <c r="C37" s="10" t="s">
        <v>40</v>
      </c>
      <c r="D37" s="13">
        <v>428</v>
      </c>
      <c r="E37" s="29">
        <v>1955.2</v>
      </c>
      <c r="F37" s="28">
        <f t="shared" si="33"/>
        <v>836825.59999999998</v>
      </c>
      <c r="G37" s="17">
        <v>3217.5</v>
      </c>
      <c r="H37" s="17">
        <v>3899</v>
      </c>
      <c r="I37" s="72"/>
      <c r="J37" s="72"/>
      <c r="K37" s="72"/>
      <c r="L37" s="72"/>
      <c r="M37" s="17">
        <v>4076.8</v>
      </c>
      <c r="N37" s="17">
        <v>4070</v>
      </c>
      <c r="O37" s="17">
        <v>4000</v>
      </c>
      <c r="P37" s="19">
        <f t="shared" ref="P37:P57" si="40">AVERAGE(G37,H37,I37,J37,K37,L37,M37,N37, O37)</f>
        <v>3852.66</v>
      </c>
      <c r="Q37" s="71">
        <f t="shared" ref="Q37:Q57" si="41">_xlfn.STDEV.S(G37,H37,I37,J37,K37,L37,M37,N37,O37)</f>
        <v>362.20163997420002</v>
      </c>
      <c r="R37" s="20">
        <f t="shared" ref="R37:R57" si="42">Q37/P37</f>
        <v>9.4013393337122927E-2</v>
      </c>
      <c r="S37" s="19">
        <f t="shared" ref="S37:S57" si="43">SUM(P37,Q37)</f>
        <v>4214.8616399741995</v>
      </c>
      <c r="T37" s="19">
        <f t="shared" ref="T37:T57" si="44">P37-Q37</f>
        <v>3490.4583600257997</v>
      </c>
      <c r="U37" s="12">
        <v>3852.66</v>
      </c>
      <c r="V37" s="21">
        <f t="shared" si="39"/>
        <v>1648938.48</v>
      </c>
      <c r="W37" s="7"/>
    </row>
    <row r="38" spans="1:23" ht="50.25" customHeight="1" x14ac:dyDescent="0.3">
      <c r="A38" s="25">
        <v>3</v>
      </c>
      <c r="B38" s="18" t="s">
        <v>124</v>
      </c>
      <c r="C38" s="10" t="s">
        <v>40</v>
      </c>
      <c r="D38" s="13">
        <v>380</v>
      </c>
      <c r="E38" s="29">
        <v>175</v>
      </c>
      <c r="F38" s="28">
        <f t="shared" si="33"/>
        <v>66500</v>
      </c>
      <c r="G38" s="17">
        <v>180.45</v>
      </c>
      <c r="H38" s="17">
        <v>181.5</v>
      </c>
      <c r="I38" s="17"/>
      <c r="J38" s="17"/>
      <c r="K38" s="17"/>
      <c r="L38" s="17"/>
      <c r="M38" s="17">
        <v>343</v>
      </c>
      <c r="N38" s="17">
        <v>340</v>
      </c>
      <c r="O38" s="17">
        <v>352</v>
      </c>
      <c r="P38" s="19">
        <f t="shared" si="40"/>
        <v>279.39</v>
      </c>
      <c r="Q38" s="71">
        <f t="shared" si="41"/>
        <v>89.949419119858618</v>
      </c>
      <c r="R38" s="20">
        <f t="shared" si="42"/>
        <v>0.32194931500718932</v>
      </c>
      <c r="S38" s="19">
        <f t="shared" si="43"/>
        <v>369.33941911985858</v>
      </c>
      <c r="T38" s="19">
        <f t="shared" si="44"/>
        <v>189.44058088014137</v>
      </c>
      <c r="U38" s="12">
        <v>279.39</v>
      </c>
      <c r="V38" s="21">
        <f t="shared" si="39"/>
        <v>106168.2</v>
      </c>
      <c r="W38" s="7"/>
    </row>
    <row r="39" spans="1:23" ht="39" customHeight="1" x14ac:dyDescent="0.3">
      <c r="A39" s="25">
        <v>4</v>
      </c>
      <c r="B39" s="18" t="s">
        <v>125</v>
      </c>
      <c r="C39" s="10" t="s">
        <v>40</v>
      </c>
      <c r="D39" s="13">
        <v>348</v>
      </c>
      <c r="E39" s="29">
        <v>47.5</v>
      </c>
      <c r="F39" s="28">
        <f t="shared" si="33"/>
        <v>16530</v>
      </c>
      <c r="G39" s="17">
        <v>49.8</v>
      </c>
      <c r="H39" s="17">
        <v>54</v>
      </c>
      <c r="I39" s="17">
        <v>70</v>
      </c>
      <c r="J39" s="17"/>
      <c r="K39" s="17"/>
      <c r="L39" s="17"/>
      <c r="M39" s="17">
        <v>93.1</v>
      </c>
      <c r="N39" s="17">
        <v>92</v>
      </c>
      <c r="O39" s="17">
        <v>93</v>
      </c>
      <c r="P39" s="19">
        <f t="shared" si="40"/>
        <v>75.316666666666663</v>
      </c>
      <c r="Q39" s="71">
        <f t="shared" si="41"/>
        <v>20.204199233492687</v>
      </c>
      <c r="R39" s="20">
        <f t="shared" si="42"/>
        <v>0.26825668378171308</v>
      </c>
      <c r="S39" s="19">
        <f t="shared" si="43"/>
        <v>95.52086590015935</v>
      </c>
      <c r="T39" s="19">
        <f t="shared" si="44"/>
        <v>55.112467433173975</v>
      </c>
      <c r="U39" s="12">
        <v>75.319999999999993</v>
      </c>
      <c r="V39" s="21">
        <f t="shared" si="39"/>
        <v>26211.359999999997</v>
      </c>
      <c r="W39" s="7"/>
    </row>
    <row r="40" spans="1:23" ht="67.5" customHeight="1" x14ac:dyDescent="0.3">
      <c r="A40" s="25">
        <v>5</v>
      </c>
      <c r="B40" s="18" t="s">
        <v>126</v>
      </c>
      <c r="C40" s="10" t="s">
        <v>40</v>
      </c>
      <c r="D40" s="13">
        <v>595</v>
      </c>
      <c r="E40" s="29">
        <v>1372.5</v>
      </c>
      <c r="F40" s="28">
        <f t="shared" si="33"/>
        <v>816637.5</v>
      </c>
      <c r="G40" s="17"/>
      <c r="H40" s="17"/>
      <c r="I40" s="17"/>
      <c r="J40" s="17"/>
      <c r="K40" s="17"/>
      <c r="L40" s="17"/>
      <c r="M40" s="17">
        <v>2690.1</v>
      </c>
      <c r="N40" s="17">
        <v>2610</v>
      </c>
      <c r="O40" s="17">
        <v>2590</v>
      </c>
      <c r="P40" s="19">
        <f t="shared" si="40"/>
        <v>2630.0333333333333</v>
      </c>
      <c r="Q40" s="71">
        <f t="shared" si="41"/>
        <v>52.971722015933445</v>
      </c>
      <c r="R40" s="20">
        <f t="shared" si="42"/>
        <v>2.0141083895996292E-2</v>
      </c>
      <c r="S40" s="19">
        <f t="shared" si="43"/>
        <v>2683.005055349267</v>
      </c>
      <c r="T40" s="19">
        <f t="shared" si="44"/>
        <v>2577.0616113173996</v>
      </c>
      <c r="U40" s="12">
        <v>2630.03</v>
      </c>
      <c r="V40" s="21">
        <f t="shared" si="39"/>
        <v>1564867.85</v>
      </c>
      <c r="W40" s="7"/>
    </row>
    <row r="41" spans="1:23" ht="50.25" customHeight="1" x14ac:dyDescent="0.3">
      <c r="A41" s="25">
        <v>6</v>
      </c>
      <c r="B41" s="18" t="s">
        <v>127</v>
      </c>
      <c r="C41" s="10" t="s">
        <v>40</v>
      </c>
      <c r="D41" s="13">
        <v>849</v>
      </c>
      <c r="E41" s="29">
        <v>562.5</v>
      </c>
      <c r="F41" s="28">
        <f t="shared" si="33"/>
        <v>477562.5</v>
      </c>
      <c r="G41" s="17"/>
      <c r="H41" s="17"/>
      <c r="I41" s="17"/>
      <c r="J41" s="17"/>
      <c r="K41" s="17"/>
      <c r="L41" s="17"/>
      <c r="M41" s="17">
        <v>1102.5</v>
      </c>
      <c r="N41" s="17">
        <v>1100</v>
      </c>
      <c r="O41" s="17">
        <v>1120</v>
      </c>
      <c r="P41" s="19">
        <f t="shared" si="40"/>
        <v>1107.5</v>
      </c>
      <c r="Q41" s="71">
        <f t="shared" si="41"/>
        <v>10.897247358851684</v>
      </c>
      <c r="R41" s="20">
        <f t="shared" si="42"/>
        <v>9.8395010012204825E-3</v>
      </c>
      <c r="S41" s="19">
        <f t="shared" si="43"/>
        <v>1118.3972473588517</v>
      </c>
      <c r="T41" s="19">
        <f t="shared" si="44"/>
        <v>1096.6027526411483</v>
      </c>
      <c r="U41" s="12">
        <v>1107.5</v>
      </c>
      <c r="V41" s="21">
        <f t="shared" si="39"/>
        <v>940267.5</v>
      </c>
      <c r="W41" s="7"/>
    </row>
    <row r="42" spans="1:23" ht="50.25" customHeight="1" x14ac:dyDescent="0.3">
      <c r="A42" s="25">
        <v>7</v>
      </c>
      <c r="B42" s="18" t="s">
        <v>208</v>
      </c>
      <c r="C42" s="10" t="s">
        <v>40</v>
      </c>
      <c r="D42" s="13">
        <v>337</v>
      </c>
      <c r="E42" s="29">
        <v>1281.77</v>
      </c>
      <c r="F42" s="28">
        <f t="shared" si="33"/>
        <v>431956.49</v>
      </c>
      <c r="G42" s="17"/>
      <c r="H42" s="17"/>
      <c r="I42" s="17"/>
      <c r="J42" s="17"/>
      <c r="K42" s="17"/>
      <c r="L42" s="17"/>
      <c r="M42" s="17">
        <v>2512.27</v>
      </c>
      <c r="N42" s="17">
        <v>2510</v>
      </c>
      <c r="O42" s="17">
        <v>2505</v>
      </c>
      <c r="P42" s="19">
        <f t="shared" si="40"/>
        <v>2509.09</v>
      </c>
      <c r="Q42" s="71">
        <f t="shared" si="41"/>
        <v>3.7194488839073916</v>
      </c>
      <c r="R42" s="20">
        <f t="shared" si="42"/>
        <v>1.482389585031781E-3</v>
      </c>
      <c r="S42" s="19">
        <f t="shared" si="43"/>
        <v>2512.8094488839074</v>
      </c>
      <c r="T42" s="19">
        <f t="shared" si="44"/>
        <v>2505.3705511160929</v>
      </c>
      <c r="U42" s="12">
        <v>2509.09</v>
      </c>
      <c r="V42" s="21">
        <f t="shared" si="39"/>
        <v>845563.33000000007</v>
      </c>
      <c r="W42" s="7"/>
    </row>
    <row r="43" spans="1:23" ht="50.25" customHeight="1" x14ac:dyDescent="0.3">
      <c r="A43" s="25">
        <v>8</v>
      </c>
      <c r="B43" s="18" t="s">
        <v>209</v>
      </c>
      <c r="C43" s="10" t="s">
        <v>40</v>
      </c>
      <c r="D43" s="13">
        <v>467</v>
      </c>
      <c r="E43" s="29">
        <v>1995.84</v>
      </c>
      <c r="F43" s="28">
        <f t="shared" si="33"/>
        <v>932057.27999999991</v>
      </c>
      <c r="G43" s="17"/>
      <c r="H43" s="17"/>
      <c r="I43" s="17"/>
      <c r="J43" s="17"/>
      <c r="K43" s="17"/>
      <c r="L43" s="17"/>
      <c r="M43" s="17">
        <v>3911.84</v>
      </c>
      <c r="N43" s="17">
        <v>3912</v>
      </c>
      <c r="O43" s="17">
        <v>3930</v>
      </c>
      <c r="P43" s="19">
        <f t="shared" si="40"/>
        <v>3917.9466666666667</v>
      </c>
      <c r="Q43" s="71">
        <f t="shared" si="41"/>
        <v>10.438799420112087</v>
      </c>
      <c r="R43" s="20">
        <f t="shared" si="42"/>
        <v>2.6643546500833993E-3</v>
      </c>
      <c r="S43" s="19">
        <f t="shared" si="43"/>
        <v>3928.3854660867787</v>
      </c>
      <c r="T43" s="19">
        <f t="shared" si="44"/>
        <v>3907.5078672465547</v>
      </c>
      <c r="U43" s="12">
        <v>3917.95</v>
      </c>
      <c r="V43" s="21">
        <f t="shared" si="39"/>
        <v>1829682.65</v>
      </c>
      <c r="W43" s="7"/>
    </row>
    <row r="44" spans="1:23" ht="60" customHeight="1" x14ac:dyDescent="0.3">
      <c r="A44" s="25">
        <v>9</v>
      </c>
      <c r="B44" s="18" t="s">
        <v>130</v>
      </c>
      <c r="C44" s="10" t="s">
        <v>40</v>
      </c>
      <c r="D44" s="13">
        <v>937</v>
      </c>
      <c r="E44" s="29">
        <v>287.25</v>
      </c>
      <c r="F44" s="28">
        <f t="shared" si="33"/>
        <v>269153.25</v>
      </c>
      <c r="G44" s="17">
        <v>517.04999999999995</v>
      </c>
      <c r="H44" s="17"/>
      <c r="I44" s="17"/>
      <c r="J44" s="17"/>
      <c r="K44" s="17"/>
      <c r="L44" s="17"/>
      <c r="M44" s="17">
        <v>563.01</v>
      </c>
      <c r="N44" s="17">
        <v>565</v>
      </c>
      <c r="O44" s="17">
        <v>565</v>
      </c>
      <c r="P44" s="19">
        <f t="shared" si="40"/>
        <v>552.51499999999999</v>
      </c>
      <c r="Q44" s="71">
        <f t="shared" si="41"/>
        <v>23.661936381736265</v>
      </c>
      <c r="R44" s="20">
        <f t="shared" si="42"/>
        <v>4.2825871481744868E-2</v>
      </c>
      <c r="S44" s="19">
        <f t="shared" si="43"/>
        <v>576.17693638173625</v>
      </c>
      <c r="T44" s="19">
        <f t="shared" si="44"/>
        <v>528.85306361826372</v>
      </c>
      <c r="U44" s="12">
        <v>552.52</v>
      </c>
      <c r="V44" s="21">
        <f t="shared" si="39"/>
        <v>517711.24</v>
      </c>
      <c r="W44" s="7"/>
    </row>
    <row r="45" spans="1:23" ht="69.75" customHeight="1" x14ac:dyDescent="0.3">
      <c r="A45" s="25">
        <v>10</v>
      </c>
      <c r="B45" s="18" t="s">
        <v>131</v>
      </c>
      <c r="C45" s="10" t="s">
        <v>40</v>
      </c>
      <c r="D45" s="13">
        <v>857</v>
      </c>
      <c r="E45" s="29">
        <v>437.25</v>
      </c>
      <c r="F45" s="28">
        <f t="shared" si="33"/>
        <v>374723.25</v>
      </c>
      <c r="G45" s="17">
        <v>787.05</v>
      </c>
      <c r="H45" s="17"/>
      <c r="I45" s="17"/>
      <c r="J45" s="17"/>
      <c r="K45" s="17"/>
      <c r="L45" s="17"/>
      <c r="M45" s="17">
        <v>857.01</v>
      </c>
      <c r="N45" s="17">
        <v>850</v>
      </c>
      <c r="O45" s="17">
        <v>835</v>
      </c>
      <c r="P45" s="19">
        <f t="shared" si="40"/>
        <v>832.26499999999999</v>
      </c>
      <c r="Q45" s="71">
        <f t="shared" si="41"/>
        <v>31.51043054820633</v>
      </c>
      <c r="R45" s="20">
        <f t="shared" si="42"/>
        <v>3.7861054529754745E-2</v>
      </c>
      <c r="S45" s="19">
        <f t="shared" si="43"/>
        <v>863.77543054820626</v>
      </c>
      <c r="T45" s="19">
        <f t="shared" si="44"/>
        <v>800.75456945179371</v>
      </c>
      <c r="U45" s="12">
        <v>832.27</v>
      </c>
      <c r="V45" s="21">
        <f t="shared" si="39"/>
        <v>713255.39</v>
      </c>
      <c r="W45" s="7"/>
    </row>
    <row r="46" spans="1:23" ht="50.25" customHeight="1" x14ac:dyDescent="0.3">
      <c r="A46" s="25">
        <v>11</v>
      </c>
      <c r="B46" s="18" t="s">
        <v>132</v>
      </c>
      <c r="C46" s="10" t="s">
        <v>40</v>
      </c>
      <c r="D46" s="13">
        <v>720</v>
      </c>
      <c r="E46" s="29">
        <v>822.5</v>
      </c>
      <c r="F46" s="28">
        <f t="shared" si="33"/>
        <v>592200</v>
      </c>
      <c r="G46" s="17">
        <v>1480.5</v>
      </c>
      <c r="H46" s="17"/>
      <c r="I46" s="17"/>
      <c r="J46" s="17"/>
      <c r="K46" s="17"/>
      <c r="L46" s="17"/>
      <c r="M46" s="17">
        <v>1612.1</v>
      </c>
      <c r="N46" s="17">
        <v>1610.9</v>
      </c>
      <c r="O46" s="17">
        <v>1700</v>
      </c>
      <c r="P46" s="19">
        <f t="shared" si="40"/>
        <v>1600.875</v>
      </c>
      <c r="Q46" s="71">
        <f t="shared" si="41"/>
        <v>90.44778880658167</v>
      </c>
      <c r="R46" s="20">
        <f t="shared" si="42"/>
        <v>5.6498970129823793E-2</v>
      </c>
      <c r="S46" s="19">
        <f t="shared" si="43"/>
        <v>1691.3227888065817</v>
      </c>
      <c r="T46" s="19">
        <f t="shared" si="44"/>
        <v>1510.4272111934183</v>
      </c>
      <c r="U46" s="12">
        <v>1600.88</v>
      </c>
      <c r="V46" s="21">
        <f t="shared" si="39"/>
        <v>1152633.6000000001</v>
      </c>
      <c r="W46" s="7"/>
    </row>
    <row r="47" spans="1:23" ht="50.25" customHeight="1" x14ac:dyDescent="0.3">
      <c r="A47" s="25">
        <v>12</v>
      </c>
      <c r="B47" s="18" t="s">
        <v>133</v>
      </c>
      <c r="C47" s="10" t="s">
        <v>40</v>
      </c>
      <c r="D47" s="13">
        <v>722</v>
      </c>
      <c r="E47" s="29">
        <v>592.5</v>
      </c>
      <c r="F47" s="28">
        <f t="shared" si="33"/>
        <v>427785</v>
      </c>
      <c r="G47" s="17">
        <v>1066.5</v>
      </c>
      <c r="H47" s="17"/>
      <c r="I47" s="17"/>
      <c r="J47" s="17"/>
      <c r="K47" s="17"/>
      <c r="L47" s="17"/>
      <c r="M47" s="17">
        <v>1161.3</v>
      </c>
      <c r="N47" s="17">
        <v>1160.8900000000001</v>
      </c>
      <c r="O47" s="17">
        <v>1230</v>
      </c>
      <c r="P47" s="19">
        <f t="shared" si="40"/>
        <v>1154.6725000000001</v>
      </c>
      <c r="Q47" s="71">
        <f t="shared" si="41"/>
        <v>67.159519243365636</v>
      </c>
      <c r="R47" s="20">
        <f t="shared" si="42"/>
        <v>5.8163262088051483E-2</v>
      </c>
      <c r="S47" s="19">
        <f t="shared" si="43"/>
        <v>1221.8320192433657</v>
      </c>
      <c r="T47" s="19">
        <f t="shared" si="44"/>
        <v>1087.5129807566345</v>
      </c>
      <c r="U47" s="12">
        <v>1154.67</v>
      </c>
      <c r="V47" s="21">
        <f t="shared" si="39"/>
        <v>833671.74000000011</v>
      </c>
      <c r="W47" s="7"/>
    </row>
    <row r="48" spans="1:23" ht="50.25" customHeight="1" x14ac:dyDescent="0.3">
      <c r="A48" s="25">
        <v>13</v>
      </c>
      <c r="B48" s="18" t="s">
        <v>134</v>
      </c>
      <c r="C48" s="10" t="s">
        <v>40</v>
      </c>
      <c r="D48" s="13">
        <v>727</v>
      </c>
      <c r="E48" s="29">
        <v>1997.5</v>
      </c>
      <c r="F48" s="28">
        <f t="shared" si="33"/>
        <v>1452182.5</v>
      </c>
      <c r="G48" s="17">
        <v>3595.5</v>
      </c>
      <c r="H48" s="17"/>
      <c r="I48" s="17"/>
      <c r="J48" s="17"/>
      <c r="K48" s="17"/>
      <c r="L48" s="17"/>
      <c r="M48" s="17">
        <v>3915.1</v>
      </c>
      <c r="N48" s="17">
        <v>3915</v>
      </c>
      <c r="O48" s="17">
        <v>3900</v>
      </c>
      <c r="P48" s="19">
        <f t="shared" si="40"/>
        <v>3831.4</v>
      </c>
      <c r="Q48" s="71">
        <f t="shared" si="41"/>
        <v>157.4266178255761</v>
      </c>
      <c r="R48" s="20">
        <f t="shared" si="42"/>
        <v>4.1088536259742153E-2</v>
      </c>
      <c r="S48" s="19">
        <f t="shared" si="43"/>
        <v>3988.8266178255762</v>
      </c>
      <c r="T48" s="19">
        <f t="shared" si="44"/>
        <v>3673.9733821744239</v>
      </c>
      <c r="U48" s="12">
        <v>3831.4</v>
      </c>
      <c r="V48" s="21">
        <f t="shared" si="39"/>
        <v>2785427.8000000003</v>
      </c>
      <c r="W48" s="7"/>
    </row>
    <row r="49" spans="1:23" ht="50.25" customHeight="1" x14ac:dyDescent="0.3">
      <c r="A49" s="25">
        <v>14</v>
      </c>
      <c r="B49" s="18" t="s">
        <v>135</v>
      </c>
      <c r="C49" s="10" t="s">
        <v>40</v>
      </c>
      <c r="D49" s="13">
        <v>612</v>
      </c>
      <c r="E49" s="29">
        <v>3322.5</v>
      </c>
      <c r="F49" s="28">
        <f t="shared" si="33"/>
        <v>2033370</v>
      </c>
      <c r="G49" s="17">
        <v>5980.5</v>
      </c>
      <c r="H49" s="17"/>
      <c r="I49" s="17"/>
      <c r="J49" s="17"/>
      <c r="K49" s="17"/>
      <c r="L49" s="17"/>
      <c r="M49" s="17">
        <v>6512.1</v>
      </c>
      <c r="N49" s="17">
        <v>6513.9</v>
      </c>
      <c r="O49" s="17">
        <v>6500</v>
      </c>
      <c r="P49" s="19">
        <f t="shared" si="40"/>
        <v>6376.625</v>
      </c>
      <c r="Q49" s="71">
        <f t="shared" si="41"/>
        <v>264.15545139178937</v>
      </c>
      <c r="R49" s="20">
        <f t="shared" si="42"/>
        <v>4.1425589773867739E-2</v>
      </c>
      <c r="S49" s="19">
        <f t="shared" si="43"/>
        <v>6640.780451391789</v>
      </c>
      <c r="T49" s="19">
        <f t="shared" si="44"/>
        <v>6112.469548608211</v>
      </c>
      <c r="U49" s="12">
        <v>6376.5</v>
      </c>
      <c r="V49" s="21">
        <f t="shared" si="39"/>
        <v>3902418</v>
      </c>
      <c r="W49" s="7"/>
    </row>
    <row r="50" spans="1:23" ht="50.25" customHeight="1" x14ac:dyDescent="0.3">
      <c r="A50" s="25">
        <v>15</v>
      </c>
      <c r="B50" s="18" t="s">
        <v>136</v>
      </c>
      <c r="C50" s="10" t="s">
        <v>40</v>
      </c>
      <c r="D50" s="13">
        <v>472</v>
      </c>
      <c r="E50" s="29">
        <v>3998.83</v>
      </c>
      <c r="F50" s="28">
        <f t="shared" si="33"/>
        <v>1887447.76</v>
      </c>
      <c r="G50" s="17">
        <v>7420.5</v>
      </c>
      <c r="H50" s="17"/>
      <c r="I50" s="17"/>
      <c r="J50" s="17"/>
      <c r="K50" s="17"/>
      <c r="L50" s="17"/>
      <c r="M50" s="17">
        <v>8080.1</v>
      </c>
      <c r="N50" s="17">
        <v>8079</v>
      </c>
      <c r="O50" s="17">
        <v>8200</v>
      </c>
      <c r="P50" s="19">
        <f t="shared" si="40"/>
        <v>7944.9</v>
      </c>
      <c r="Q50" s="71">
        <f t="shared" si="41"/>
        <v>354.18131891259696</v>
      </c>
      <c r="R50" s="20">
        <f t="shared" si="42"/>
        <v>4.4579707600170798E-2</v>
      </c>
      <c r="S50" s="19">
        <f t="shared" si="43"/>
        <v>8299.0813189125965</v>
      </c>
      <c r="T50" s="19">
        <f t="shared" si="44"/>
        <v>7590.7186810874027</v>
      </c>
      <c r="U50" s="12">
        <v>7944.9</v>
      </c>
      <c r="V50" s="21">
        <f t="shared" si="39"/>
        <v>3749992.8</v>
      </c>
      <c r="W50" s="7"/>
    </row>
    <row r="51" spans="1:23" ht="50.25" customHeight="1" x14ac:dyDescent="0.3">
      <c r="A51" s="25">
        <v>16</v>
      </c>
      <c r="B51" s="18" t="s">
        <v>137</v>
      </c>
      <c r="C51" s="10" t="s">
        <v>40</v>
      </c>
      <c r="D51" s="13">
        <v>558</v>
      </c>
      <c r="E51" s="29">
        <v>61</v>
      </c>
      <c r="F51" s="28">
        <f t="shared" si="33"/>
        <v>34038</v>
      </c>
      <c r="G51" s="17">
        <v>75</v>
      </c>
      <c r="H51" s="17"/>
      <c r="I51" s="17"/>
      <c r="J51" s="17"/>
      <c r="K51" s="17"/>
      <c r="L51" s="17"/>
      <c r="M51" s="17">
        <v>119.56</v>
      </c>
      <c r="N51" s="17">
        <v>118</v>
      </c>
      <c r="O51" s="17">
        <v>130</v>
      </c>
      <c r="P51" s="19">
        <f t="shared" si="40"/>
        <v>110.64</v>
      </c>
      <c r="Q51" s="71">
        <f t="shared" si="41"/>
        <v>24.349915810942754</v>
      </c>
      <c r="R51" s="20">
        <f t="shared" si="42"/>
        <v>0.22008239163903429</v>
      </c>
      <c r="S51" s="19">
        <f t="shared" si="43"/>
        <v>134.98991581094276</v>
      </c>
      <c r="T51" s="19">
        <f t="shared" si="44"/>
        <v>86.290084189057239</v>
      </c>
      <c r="U51" s="12">
        <v>110.64</v>
      </c>
      <c r="V51" s="21">
        <f t="shared" si="39"/>
        <v>61737.120000000003</v>
      </c>
      <c r="W51" s="7"/>
    </row>
    <row r="52" spans="1:23" ht="27.75" customHeight="1" x14ac:dyDescent="0.3">
      <c r="A52" s="25">
        <v>17</v>
      </c>
      <c r="B52" s="18" t="s">
        <v>138</v>
      </c>
      <c r="C52" s="10" t="s">
        <v>40</v>
      </c>
      <c r="D52" s="13">
        <v>235</v>
      </c>
      <c r="E52" s="29">
        <v>99.75</v>
      </c>
      <c r="F52" s="28">
        <f t="shared" si="33"/>
        <v>23441.25</v>
      </c>
      <c r="G52" s="17"/>
      <c r="H52" s="17"/>
      <c r="I52" s="17"/>
      <c r="J52" s="17"/>
      <c r="K52" s="17"/>
      <c r="L52" s="17"/>
      <c r="M52" s="17">
        <v>195.51</v>
      </c>
      <c r="N52" s="17">
        <v>195.9</v>
      </c>
      <c r="O52" s="17">
        <v>201</v>
      </c>
      <c r="P52" s="19">
        <f t="shared" si="40"/>
        <v>197.47</v>
      </c>
      <c r="Q52" s="71">
        <f t="shared" si="41"/>
        <v>3.0632825530792958</v>
      </c>
      <c r="R52" s="20">
        <f t="shared" si="42"/>
        <v>1.5512647759554847E-2</v>
      </c>
      <c r="S52" s="19">
        <f t="shared" si="43"/>
        <v>200.53328255307929</v>
      </c>
      <c r="T52" s="19">
        <f t="shared" si="44"/>
        <v>194.40671744692071</v>
      </c>
      <c r="U52" s="12">
        <v>197.47</v>
      </c>
      <c r="V52" s="21">
        <f t="shared" si="39"/>
        <v>46405.45</v>
      </c>
      <c r="W52" s="7"/>
    </row>
    <row r="53" spans="1:23" ht="23.25" customHeight="1" x14ac:dyDescent="0.3">
      <c r="A53" s="25">
        <v>18</v>
      </c>
      <c r="B53" s="23" t="s">
        <v>41</v>
      </c>
      <c r="C53" s="10" t="s">
        <v>40</v>
      </c>
      <c r="D53" s="13">
        <v>50</v>
      </c>
      <c r="E53" s="29">
        <v>22.61</v>
      </c>
      <c r="F53" s="28">
        <f t="shared" si="33"/>
        <v>1130.5</v>
      </c>
      <c r="G53" s="17">
        <v>26</v>
      </c>
      <c r="H53" s="17">
        <v>23.83</v>
      </c>
      <c r="I53" s="17">
        <v>28</v>
      </c>
      <c r="J53" s="17">
        <v>23.83</v>
      </c>
      <c r="K53" s="17"/>
      <c r="L53" s="17"/>
      <c r="M53" s="17">
        <v>29.4</v>
      </c>
      <c r="N53" s="17">
        <v>29</v>
      </c>
      <c r="O53" s="17">
        <v>35</v>
      </c>
      <c r="P53" s="19">
        <f t="shared" si="40"/>
        <v>27.865714285714287</v>
      </c>
      <c r="Q53" s="71">
        <f t="shared" si="41"/>
        <v>3.8861199893246465</v>
      </c>
      <c r="R53" s="20">
        <f t="shared" si="42"/>
        <v>0.13945883279643456</v>
      </c>
      <c r="S53" s="19">
        <f t="shared" si="43"/>
        <v>31.751834275038934</v>
      </c>
      <c r="T53" s="19">
        <f t="shared" si="44"/>
        <v>23.979594296389639</v>
      </c>
      <c r="U53" s="12">
        <v>27.87</v>
      </c>
      <c r="V53" s="21">
        <f t="shared" si="39"/>
        <v>1393.5</v>
      </c>
      <c r="W53" s="7"/>
    </row>
    <row r="54" spans="1:23" ht="25.5" customHeight="1" x14ac:dyDescent="0.3">
      <c r="A54" s="25">
        <v>19</v>
      </c>
      <c r="B54" s="18" t="s">
        <v>42</v>
      </c>
      <c r="C54" s="10" t="s">
        <v>40</v>
      </c>
      <c r="D54" s="13">
        <v>3920</v>
      </c>
      <c r="E54" s="29">
        <v>22</v>
      </c>
      <c r="F54" s="28">
        <f t="shared" si="33"/>
        <v>86240</v>
      </c>
      <c r="G54" s="17">
        <v>40</v>
      </c>
      <c r="H54" s="17"/>
      <c r="I54" s="17"/>
      <c r="J54" s="17"/>
      <c r="K54" s="17"/>
      <c r="L54" s="17"/>
      <c r="M54" s="17">
        <v>43.12</v>
      </c>
      <c r="N54" s="17">
        <v>43</v>
      </c>
      <c r="O54" s="17">
        <v>44</v>
      </c>
      <c r="P54" s="19">
        <f t="shared" si="40"/>
        <v>42.53</v>
      </c>
      <c r="Q54" s="71">
        <f t="shared" si="41"/>
        <v>1.7445916427634285</v>
      </c>
      <c r="R54" s="20">
        <f t="shared" si="42"/>
        <v>4.1020259646447885E-2</v>
      </c>
      <c r="S54" s="19">
        <f t="shared" si="43"/>
        <v>44.274591642763433</v>
      </c>
      <c r="T54" s="19">
        <f t="shared" si="44"/>
        <v>40.78540835723657</v>
      </c>
      <c r="U54" s="12">
        <v>42.53</v>
      </c>
      <c r="V54" s="21">
        <f t="shared" si="39"/>
        <v>166717.6</v>
      </c>
      <c r="W54" s="7"/>
    </row>
    <row r="55" spans="1:23" ht="24.75" customHeight="1" x14ac:dyDescent="0.3">
      <c r="A55" s="25">
        <v>20</v>
      </c>
      <c r="B55" s="18" t="s">
        <v>43</v>
      </c>
      <c r="C55" s="10" t="s">
        <v>40</v>
      </c>
      <c r="D55" s="13">
        <v>3860</v>
      </c>
      <c r="E55" s="29">
        <v>34.25</v>
      </c>
      <c r="F55" s="28">
        <f t="shared" si="33"/>
        <v>132205</v>
      </c>
      <c r="G55" s="17">
        <v>37.799999999999997</v>
      </c>
      <c r="H55" s="17">
        <v>37.799999999999997</v>
      </c>
      <c r="I55" s="17">
        <v>60</v>
      </c>
      <c r="J55" s="17">
        <v>40</v>
      </c>
      <c r="K55" s="17"/>
      <c r="L55" s="17"/>
      <c r="M55" s="17">
        <v>67.13</v>
      </c>
      <c r="N55" s="17">
        <v>66.900000000000006</v>
      </c>
      <c r="O55" s="17">
        <v>68</v>
      </c>
      <c r="P55" s="19">
        <f t="shared" si="40"/>
        <v>53.947142857142858</v>
      </c>
      <c r="Q55" s="71">
        <f t="shared" si="41"/>
        <v>14.672351225219161</v>
      </c>
      <c r="R55" s="20">
        <f t="shared" si="42"/>
        <v>0.27197642818773438</v>
      </c>
      <c r="S55" s="19">
        <f t="shared" si="43"/>
        <v>68.619494082362024</v>
      </c>
      <c r="T55" s="19">
        <f t="shared" si="44"/>
        <v>39.274791631923698</v>
      </c>
      <c r="U55" s="12">
        <v>53.95</v>
      </c>
      <c r="V55" s="21">
        <f t="shared" si="39"/>
        <v>208247</v>
      </c>
      <c r="W55" s="7"/>
    </row>
    <row r="56" spans="1:23" ht="29.25" customHeight="1" x14ac:dyDescent="0.3">
      <c r="A56" s="25">
        <v>21</v>
      </c>
      <c r="B56" s="18" t="s">
        <v>44</v>
      </c>
      <c r="C56" s="10" t="s">
        <v>40</v>
      </c>
      <c r="D56" s="13">
        <v>1500</v>
      </c>
      <c r="E56" s="29">
        <v>37.5</v>
      </c>
      <c r="F56" s="28">
        <f t="shared" si="33"/>
        <v>56250</v>
      </c>
      <c r="G56" s="17">
        <v>60</v>
      </c>
      <c r="H56" s="17">
        <v>70</v>
      </c>
      <c r="I56" s="17"/>
      <c r="J56" s="17"/>
      <c r="K56" s="17"/>
      <c r="L56" s="17"/>
      <c r="M56" s="17">
        <v>73.5</v>
      </c>
      <c r="N56" s="17">
        <v>72.5</v>
      </c>
      <c r="O56" s="17">
        <v>75</v>
      </c>
      <c r="P56" s="19">
        <f t="shared" si="40"/>
        <v>70.2</v>
      </c>
      <c r="Q56" s="71">
        <f t="shared" si="41"/>
        <v>5.9853989006581676</v>
      </c>
      <c r="R56" s="20">
        <f t="shared" si="42"/>
        <v>8.5262092601968195E-2</v>
      </c>
      <c r="S56" s="19">
        <f t="shared" si="43"/>
        <v>76.185398900658171</v>
      </c>
      <c r="T56" s="19">
        <f t="shared" si="44"/>
        <v>64.214601099341834</v>
      </c>
      <c r="U56" s="12">
        <v>70.2</v>
      </c>
      <c r="V56" s="21">
        <f t="shared" si="39"/>
        <v>105300</v>
      </c>
      <c r="W56" s="7"/>
    </row>
    <row r="57" spans="1:23" ht="39.75" customHeight="1" x14ac:dyDescent="0.3">
      <c r="A57" s="25">
        <v>22</v>
      </c>
      <c r="B57" s="22" t="s">
        <v>45</v>
      </c>
      <c r="C57" s="10" t="s">
        <v>40</v>
      </c>
      <c r="D57" s="13">
        <v>100</v>
      </c>
      <c r="E57" s="29">
        <v>15000</v>
      </c>
      <c r="F57" s="28">
        <f t="shared" si="33"/>
        <v>1500000</v>
      </c>
      <c r="G57" s="17"/>
      <c r="H57" s="17"/>
      <c r="I57" s="17"/>
      <c r="J57" s="17"/>
      <c r="K57" s="17"/>
      <c r="L57" s="17"/>
      <c r="M57" s="17">
        <v>29400</v>
      </c>
      <c r="N57" s="17">
        <v>29900</v>
      </c>
      <c r="O57" s="17">
        <v>35000</v>
      </c>
      <c r="P57" s="19">
        <f t="shared" si="40"/>
        <v>31433.333333333332</v>
      </c>
      <c r="Q57" s="71">
        <f t="shared" si="41"/>
        <v>3098.9245446337236</v>
      </c>
      <c r="R57" s="20">
        <f t="shared" si="42"/>
        <v>9.8587207146353883E-2</v>
      </c>
      <c r="S57" s="19">
        <f t="shared" si="43"/>
        <v>34532.257877967058</v>
      </c>
      <c r="T57" s="19">
        <f t="shared" si="44"/>
        <v>28334.408788699609</v>
      </c>
      <c r="U57" s="12">
        <v>31433.33</v>
      </c>
      <c r="V57" s="21">
        <f t="shared" si="39"/>
        <v>3143333</v>
      </c>
      <c r="W57" s="7"/>
    </row>
    <row r="58" spans="1:23" x14ac:dyDescent="0.3">
      <c r="A58" s="78" t="s">
        <v>46</v>
      </c>
      <c r="B58" s="78"/>
      <c r="C58" s="78"/>
      <c r="D58" s="78"/>
      <c r="E58" s="78"/>
      <c r="F58" s="65">
        <f>SUM(F36:F57)</f>
        <v>12694999.98</v>
      </c>
      <c r="G58" s="89" t="s">
        <v>47</v>
      </c>
      <c r="H58" s="89"/>
      <c r="I58" s="89"/>
      <c r="J58" s="89"/>
      <c r="K58" s="89"/>
      <c r="L58" s="89"/>
      <c r="M58" s="89"/>
      <c r="N58" s="89"/>
      <c r="O58" s="89"/>
      <c r="P58" s="89"/>
      <c r="Q58" s="89"/>
      <c r="R58" s="89"/>
      <c r="S58" s="89"/>
      <c r="T58" s="89"/>
      <c r="U58" s="89"/>
      <c r="V58" s="21">
        <f>SUM(V36:V57)</f>
        <v>24944342.690000005</v>
      </c>
      <c r="W58" s="7"/>
    </row>
    <row r="59" spans="1:23" x14ac:dyDescent="0.3">
      <c r="A59" s="31"/>
      <c r="B59" s="31"/>
      <c r="C59" s="31"/>
      <c r="D59" s="31"/>
      <c r="E59" s="31"/>
      <c r="F59" s="42"/>
      <c r="G59" s="40"/>
      <c r="H59" s="40"/>
      <c r="I59" s="40"/>
      <c r="J59" s="40"/>
      <c r="K59" s="40"/>
      <c r="L59" s="40"/>
      <c r="M59" s="40"/>
      <c r="N59" s="40"/>
      <c r="O59" s="40"/>
      <c r="P59" s="40"/>
      <c r="Q59" s="40"/>
      <c r="R59" s="40"/>
      <c r="S59" s="40"/>
      <c r="T59" s="40"/>
      <c r="U59" s="40"/>
      <c r="V59" s="43"/>
      <c r="W59" s="30"/>
    </row>
    <row r="60" spans="1:23" x14ac:dyDescent="0.3">
      <c r="A60" s="76" t="s">
        <v>48</v>
      </c>
      <c r="B60" s="76"/>
      <c r="C60" s="76"/>
      <c r="D60" s="76"/>
      <c r="E60" s="76"/>
      <c r="F60" s="76"/>
      <c r="G60" s="76"/>
      <c r="H60" s="76"/>
      <c r="I60" s="76"/>
      <c r="J60" s="76"/>
      <c r="K60" s="76"/>
      <c r="L60" s="76"/>
      <c r="M60" s="76"/>
      <c r="N60" s="76"/>
      <c r="O60" s="76"/>
      <c r="P60" s="76"/>
      <c r="Q60" s="76"/>
      <c r="R60" s="76"/>
      <c r="S60" s="76"/>
      <c r="T60" s="76"/>
      <c r="U60" s="76"/>
      <c r="V60" s="76"/>
      <c r="W60" s="7"/>
    </row>
    <row r="61" spans="1:23" ht="35.25" customHeight="1" x14ac:dyDescent="0.3">
      <c r="A61" s="25">
        <v>1</v>
      </c>
      <c r="B61" s="10" t="s">
        <v>139</v>
      </c>
      <c r="C61" s="10" t="s">
        <v>30</v>
      </c>
      <c r="D61" s="13">
        <v>417</v>
      </c>
      <c r="E61" s="29">
        <v>417</v>
      </c>
      <c r="F61" s="28">
        <f t="shared" ref="F61:F75" si="45">PRODUCT(D61,E61)</f>
        <v>173889</v>
      </c>
      <c r="G61" s="17">
        <v>450</v>
      </c>
      <c r="H61" s="17">
        <v>899</v>
      </c>
      <c r="I61" s="17"/>
      <c r="J61" s="17"/>
      <c r="K61" s="17"/>
      <c r="L61" s="17"/>
      <c r="M61" s="17">
        <v>490</v>
      </c>
      <c r="N61" s="17">
        <v>489</v>
      </c>
      <c r="O61" s="17">
        <v>493</v>
      </c>
      <c r="P61" s="19">
        <f t="shared" ref="P61" si="46">AVERAGE(G61,H61,I61,J61,K61,L61,M61,N61, O61)</f>
        <v>564.20000000000005</v>
      </c>
      <c r="Q61" s="71">
        <f t="shared" ref="Q61" si="47">_xlfn.STDEV.S(G61,H61,I61,J61,K61,L61,M61,N61,O61)</f>
        <v>187.9912231993824</v>
      </c>
      <c r="R61" s="20">
        <f t="shared" ref="R61" si="48">Q61/P61</f>
        <v>0.33319961573800494</v>
      </c>
      <c r="S61" s="19">
        <f t="shared" ref="S61" si="49">SUM(P61,Q61)</f>
        <v>752.19122319938242</v>
      </c>
      <c r="T61" s="19">
        <f t="shared" ref="T61" si="50">P61-Q61</f>
        <v>376.20877680061767</v>
      </c>
      <c r="U61" s="12">
        <v>564.20000000000005</v>
      </c>
      <c r="V61" s="21">
        <f t="shared" ref="V61:V75" si="51">PRODUCT(D61,U61)</f>
        <v>235271.40000000002</v>
      </c>
      <c r="W61" s="7"/>
    </row>
    <row r="62" spans="1:23" ht="35.25" customHeight="1" x14ac:dyDescent="0.3">
      <c r="A62" s="25">
        <v>2</v>
      </c>
      <c r="B62" s="10" t="s">
        <v>140</v>
      </c>
      <c r="C62" s="10" t="s">
        <v>30</v>
      </c>
      <c r="D62" s="13">
        <v>554</v>
      </c>
      <c r="E62" s="29">
        <v>1243</v>
      </c>
      <c r="F62" s="28">
        <f t="shared" si="45"/>
        <v>688622</v>
      </c>
      <c r="G62" s="17"/>
      <c r="H62" s="17"/>
      <c r="I62" s="17"/>
      <c r="J62" s="17"/>
      <c r="K62" s="17"/>
      <c r="L62" s="17"/>
      <c r="M62" s="17">
        <v>1470</v>
      </c>
      <c r="N62" s="17">
        <v>1465</v>
      </c>
      <c r="O62" s="17">
        <v>1500</v>
      </c>
      <c r="P62" s="19">
        <f t="shared" ref="P62" si="52">AVERAGE(G62,H62,I62,J62,K62,L62,M62,N62, O62)</f>
        <v>1478.3333333333333</v>
      </c>
      <c r="Q62" s="71">
        <f t="shared" ref="Q62" si="53">_xlfn.STDEV.S(G62,H62,I62,J62,K62,L62,M62,N62,O62)</f>
        <v>18.929694486000912</v>
      </c>
      <c r="R62" s="20">
        <f t="shared" ref="R62:R75" si="54">Q62/P62</f>
        <v>1.2804753880045714E-2</v>
      </c>
      <c r="S62" s="19">
        <f t="shared" ref="S62:S75" si="55">SUM(P62,Q62)</f>
        <v>1497.2630278193342</v>
      </c>
      <c r="T62" s="19">
        <f t="shared" ref="T62:T75" si="56">P62-Q62</f>
        <v>1459.4036388473323</v>
      </c>
      <c r="U62" s="12">
        <v>1478.33</v>
      </c>
      <c r="V62" s="21">
        <f t="shared" si="51"/>
        <v>818994.82</v>
      </c>
      <c r="W62" s="7"/>
    </row>
    <row r="63" spans="1:23" ht="30" customHeight="1" x14ac:dyDescent="0.3">
      <c r="A63" s="25">
        <v>3</v>
      </c>
      <c r="B63" s="10" t="s">
        <v>49</v>
      </c>
      <c r="C63" s="10" t="s">
        <v>30</v>
      </c>
      <c r="D63" s="13">
        <v>449</v>
      </c>
      <c r="E63" s="29">
        <v>220</v>
      </c>
      <c r="F63" s="28">
        <f t="shared" si="45"/>
        <v>98780</v>
      </c>
      <c r="G63" s="17">
        <v>319.89999999999998</v>
      </c>
      <c r="H63" s="17">
        <v>239.45</v>
      </c>
      <c r="I63" s="72"/>
      <c r="J63" s="17"/>
      <c r="K63" s="17"/>
      <c r="L63" s="17"/>
      <c r="M63" s="17">
        <v>260.74</v>
      </c>
      <c r="N63" s="17">
        <v>255.9</v>
      </c>
      <c r="O63" s="17">
        <v>280</v>
      </c>
      <c r="P63" s="19">
        <f>AVERAGE(G63,H63,J63,K63,L63,M63,N63,Q62,O63)</f>
        <v>229.15328241433349</v>
      </c>
      <c r="Q63" s="71">
        <f>_xlfn.STDEV.S(G63,H63,J63,K63,L63,M63,N63,O63)</f>
        <v>30.824884752420353</v>
      </c>
      <c r="R63" s="20">
        <f t="shared" si="54"/>
        <v>0.13451644431034457</v>
      </c>
      <c r="S63" s="19">
        <f t="shared" si="55"/>
        <v>259.97816716675385</v>
      </c>
      <c r="T63" s="19">
        <f t="shared" si="56"/>
        <v>198.32839766191313</v>
      </c>
      <c r="U63" s="12">
        <v>229.15</v>
      </c>
      <c r="V63" s="21">
        <f t="shared" si="51"/>
        <v>102888.35</v>
      </c>
      <c r="W63" s="7"/>
    </row>
    <row r="64" spans="1:23" ht="31.5" customHeight="1" x14ac:dyDescent="0.3">
      <c r="A64" s="25">
        <v>4</v>
      </c>
      <c r="B64" s="10" t="s">
        <v>141</v>
      </c>
      <c r="C64" s="10" t="s">
        <v>30</v>
      </c>
      <c r="D64" s="13">
        <v>457</v>
      </c>
      <c r="E64" s="29">
        <v>443</v>
      </c>
      <c r="F64" s="28">
        <f t="shared" si="45"/>
        <v>202451</v>
      </c>
      <c r="G64" s="17">
        <v>495</v>
      </c>
      <c r="H64" s="17"/>
      <c r="I64" s="17"/>
      <c r="J64" s="17"/>
      <c r="K64" s="17"/>
      <c r="L64" s="17"/>
      <c r="M64" s="17">
        <v>539</v>
      </c>
      <c r="N64" s="17">
        <v>538</v>
      </c>
      <c r="O64" s="17">
        <v>557</v>
      </c>
      <c r="P64" s="19">
        <f t="shared" ref="P64:P75" si="57">AVERAGE(G64,H64,I64,J64,K64,L64,M64,N64, O64)</f>
        <v>532.25</v>
      </c>
      <c r="Q64" s="71">
        <f t="shared" ref="Q64:Q75" si="58">_xlfn.STDEV.S(G64,H64,I64,J64,K64,L64,M64,N64,O64)</f>
        <v>26.323310328806798</v>
      </c>
      <c r="R64" s="20">
        <f t="shared" si="54"/>
        <v>4.9456665718753963E-2</v>
      </c>
      <c r="S64" s="19">
        <f t="shared" si="55"/>
        <v>558.57331032880677</v>
      </c>
      <c r="T64" s="19">
        <f t="shared" si="56"/>
        <v>505.92668967119323</v>
      </c>
      <c r="U64" s="12">
        <v>532.25</v>
      </c>
      <c r="V64" s="21">
        <f t="shared" si="51"/>
        <v>243238.25</v>
      </c>
      <c r="W64" s="7"/>
    </row>
    <row r="65" spans="1:23" ht="31.5" customHeight="1" x14ac:dyDescent="0.3">
      <c r="A65" s="25">
        <v>5</v>
      </c>
      <c r="B65" s="10" t="s">
        <v>142</v>
      </c>
      <c r="C65" s="10" t="s">
        <v>30</v>
      </c>
      <c r="D65" s="13">
        <v>401</v>
      </c>
      <c r="E65" s="29">
        <v>409</v>
      </c>
      <c r="F65" s="28">
        <f t="shared" si="45"/>
        <v>164009</v>
      </c>
      <c r="G65" s="17">
        <v>450</v>
      </c>
      <c r="H65" s="17"/>
      <c r="I65" s="17"/>
      <c r="J65" s="17"/>
      <c r="K65" s="17"/>
      <c r="L65" s="17"/>
      <c r="M65" s="17">
        <v>490</v>
      </c>
      <c r="N65" s="17">
        <v>489</v>
      </c>
      <c r="O65" s="17">
        <v>480</v>
      </c>
      <c r="P65" s="19">
        <f t="shared" si="57"/>
        <v>477.25</v>
      </c>
      <c r="Q65" s="71">
        <f t="shared" si="58"/>
        <v>18.714967272212903</v>
      </c>
      <c r="R65" s="20">
        <f t="shared" si="54"/>
        <v>3.9214179721766163E-2</v>
      </c>
      <c r="S65" s="19">
        <f t="shared" si="55"/>
        <v>495.9649672722129</v>
      </c>
      <c r="T65" s="19">
        <f t="shared" si="56"/>
        <v>458.5350327277871</v>
      </c>
      <c r="U65" s="12">
        <v>477.25</v>
      </c>
      <c r="V65" s="21">
        <f t="shared" si="51"/>
        <v>191377.25</v>
      </c>
      <c r="W65" s="7"/>
    </row>
    <row r="66" spans="1:23" ht="124.2" x14ac:dyDescent="0.3">
      <c r="A66" s="25">
        <v>6</v>
      </c>
      <c r="B66" s="10" t="s">
        <v>143</v>
      </c>
      <c r="C66" s="10" t="s">
        <v>30</v>
      </c>
      <c r="D66" s="13">
        <v>1469</v>
      </c>
      <c r="E66" s="29">
        <v>254</v>
      </c>
      <c r="F66" s="28">
        <f t="shared" si="45"/>
        <v>373126</v>
      </c>
      <c r="G66" s="17">
        <v>560</v>
      </c>
      <c r="H66" s="17">
        <v>285</v>
      </c>
      <c r="I66" s="72"/>
      <c r="J66" s="72"/>
      <c r="K66" s="72"/>
      <c r="L66" s="72"/>
      <c r="M66" s="17">
        <v>303.8</v>
      </c>
      <c r="N66" s="17">
        <v>302.89999999999998</v>
      </c>
      <c r="O66" s="17">
        <v>313</v>
      </c>
      <c r="P66" s="19">
        <f>AVERAGE(G66,H66,I66,J66,K66,L66,M66,N66, O66)</f>
        <v>352.93999999999994</v>
      </c>
      <c r="Q66" s="71">
        <f t="shared" si="58"/>
        <v>116.19340773038729</v>
      </c>
      <c r="R66" s="20">
        <f t="shared" si="54"/>
        <v>0.32921575262193947</v>
      </c>
      <c r="S66" s="19">
        <f t="shared" si="55"/>
        <v>469.13340773038726</v>
      </c>
      <c r="T66" s="19">
        <f t="shared" si="56"/>
        <v>236.74659226961265</v>
      </c>
      <c r="U66" s="12">
        <v>352.94</v>
      </c>
      <c r="V66" s="21">
        <f t="shared" si="51"/>
        <v>518468.86</v>
      </c>
      <c r="W66" s="7"/>
    </row>
    <row r="67" spans="1:23" ht="29.25" customHeight="1" x14ac:dyDescent="0.3">
      <c r="A67" s="25">
        <v>7</v>
      </c>
      <c r="B67" s="70" t="s">
        <v>50</v>
      </c>
      <c r="C67" s="10" t="s">
        <v>30</v>
      </c>
      <c r="D67" s="13">
        <v>514</v>
      </c>
      <c r="E67" s="29">
        <v>324</v>
      </c>
      <c r="F67" s="28">
        <f t="shared" si="45"/>
        <v>166536</v>
      </c>
      <c r="G67" s="17">
        <v>328.28</v>
      </c>
      <c r="H67" s="17">
        <v>412.83</v>
      </c>
      <c r="I67" s="17">
        <v>388</v>
      </c>
      <c r="J67" s="17">
        <v>358</v>
      </c>
      <c r="K67" s="17">
        <v>329.89</v>
      </c>
      <c r="L67" s="17"/>
      <c r="M67" s="17">
        <v>392</v>
      </c>
      <c r="N67" s="17">
        <v>390</v>
      </c>
      <c r="O67" s="17">
        <v>395</v>
      </c>
      <c r="P67" s="19">
        <f t="shared" si="57"/>
        <v>374.25</v>
      </c>
      <c r="Q67" s="71">
        <f t="shared" si="58"/>
        <v>31.65952666372997</v>
      </c>
      <c r="R67" s="20">
        <f t="shared" si="54"/>
        <v>8.4594593623860972E-2</v>
      </c>
      <c r="S67" s="19">
        <f t="shared" si="55"/>
        <v>405.90952666372999</v>
      </c>
      <c r="T67" s="19">
        <f t="shared" si="56"/>
        <v>342.59047333627001</v>
      </c>
      <c r="U67" s="12">
        <v>374.25</v>
      </c>
      <c r="V67" s="21">
        <f t="shared" si="51"/>
        <v>192364.5</v>
      </c>
      <c r="W67" s="7"/>
    </row>
    <row r="68" spans="1:23" ht="138" x14ac:dyDescent="0.3">
      <c r="A68" s="25">
        <v>8</v>
      </c>
      <c r="B68" s="10" t="s">
        <v>144</v>
      </c>
      <c r="C68" s="10" t="s">
        <v>30</v>
      </c>
      <c r="D68" s="13">
        <v>565</v>
      </c>
      <c r="E68" s="29">
        <v>814.5</v>
      </c>
      <c r="F68" s="28">
        <f t="shared" si="45"/>
        <v>460192.5</v>
      </c>
      <c r="G68" s="17"/>
      <c r="H68" s="17"/>
      <c r="I68" s="17"/>
      <c r="J68" s="17"/>
      <c r="K68" s="17"/>
      <c r="L68" s="17"/>
      <c r="M68" s="17">
        <v>947.33</v>
      </c>
      <c r="N68" s="17">
        <v>945.9</v>
      </c>
      <c r="O68" s="17">
        <v>990</v>
      </c>
      <c r="P68" s="19">
        <f t="shared" si="57"/>
        <v>961.07666666666671</v>
      </c>
      <c r="Q68" s="71">
        <f t="shared" si="58"/>
        <v>25.058544118390699</v>
      </c>
      <c r="R68" s="20">
        <f t="shared" si="54"/>
        <v>2.6073408071909662E-2</v>
      </c>
      <c r="S68" s="19">
        <f t="shared" si="55"/>
        <v>986.13521078505744</v>
      </c>
      <c r="T68" s="19">
        <f t="shared" si="56"/>
        <v>936.01812254827598</v>
      </c>
      <c r="U68" s="12">
        <v>961.08</v>
      </c>
      <c r="V68" s="21">
        <f t="shared" si="51"/>
        <v>543010.20000000007</v>
      </c>
      <c r="W68" s="7"/>
    </row>
    <row r="69" spans="1:23" ht="110.4" x14ac:dyDescent="0.3">
      <c r="A69" s="25">
        <v>9</v>
      </c>
      <c r="B69" s="10" t="s">
        <v>145</v>
      </c>
      <c r="C69" s="10" t="s">
        <v>30</v>
      </c>
      <c r="D69" s="13">
        <v>602</v>
      </c>
      <c r="E69" s="29">
        <v>246.5</v>
      </c>
      <c r="F69" s="28">
        <f t="shared" si="45"/>
        <v>148393</v>
      </c>
      <c r="G69" s="17">
        <v>495</v>
      </c>
      <c r="H69" s="17"/>
      <c r="I69" s="17"/>
      <c r="J69" s="17"/>
      <c r="K69" s="17"/>
      <c r="L69" s="17"/>
      <c r="M69" s="17">
        <v>294</v>
      </c>
      <c r="N69" s="17">
        <v>295</v>
      </c>
      <c r="O69" s="17">
        <v>290</v>
      </c>
      <c r="P69" s="19">
        <f t="shared" si="57"/>
        <v>343.5</v>
      </c>
      <c r="Q69" s="71">
        <f t="shared" si="58"/>
        <v>101.02309966867314</v>
      </c>
      <c r="R69" s="20">
        <f t="shared" si="54"/>
        <v>0.29409927123340068</v>
      </c>
      <c r="S69" s="19">
        <f t="shared" si="55"/>
        <v>444.52309966867313</v>
      </c>
      <c r="T69" s="19">
        <f t="shared" si="56"/>
        <v>242.47690033132687</v>
      </c>
      <c r="U69" s="12">
        <v>343.5</v>
      </c>
      <c r="V69" s="21">
        <f t="shared" si="51"/>
        <v>206787</v>
      </c>
      <c r="W69" s="7"/>
    </row>
    <row r="70" spans="1:23" ht="50.25" customHeight="1" x14ac:dyDescent="0.3">
      <c r="A70" s="25">
        <v>10</v>
      </c>
      <c r="B70" s="10" t="s">
        <v>146</v>
      </c>
      <c r="C70" s="10" t="s">
        <v>30</v>
      </c>
      <c r="D70" s="13">
        <v>576</v>
      </c>
      <c r="E70" s="29">
        <v>443.96</v>
      </c>
      <c r="F70" s="28">
        <f t="shared" si="45"/>
        <v>255720.95999999999</v>
      </c>
      <c r="G70" s="17">
        <v>647</v>
      </c>
      <c r="I70" s="17"/>
      <c r="J70" s="17"/>
      <c r="K70" s="17"/>
      <c r="L70" s="17"/>
      <c r="M70" s="17">
        <v>539</v>
      </c>
      <c r="N70" s="17">
        <v>538</v>
      </c>
      <c r="O70" s="17">
        <v>550</v>
      </c>
      <c r="P70" s="19">
        <f>AVERAGE(G70,I70,J70,K70,L70,M70,N70, O70)</f>
        <v>568.5</v>
      </c>
      <c r="Q70" s="71">
        <f>_xlfn.STDEV.S(G70,I70,J70,K70,L70,M70,N70,O70)</f>
        <v>52.614953514503206</v>
      </c>
      <c r="R70" s="20">
        <f t="shared" si="54"/>
        <v>9.2550489911175385E-2</v>
      </c>
      <c r="S70" s="19">
        <f t="shared" si="55"/>
        <v>621.11495351450321</v>
      </c>
      <c r="T70" s="19">
        <f t="shared" si="56"/>
        <v>515.88504648549679</v>
      </c>
      <c r="U70" s="12">
        <v>568.5</v>
      </c>
      <c r="V70" s="21">
        <f t="shared" si="51"/>
        <v>327456</v>
      </c>
      <c r="W70" s="7"/>
    </row>
    <row r="71" spans="1:23" ht="33" customHeight="1" x14ac:dyDescent="0.3">
      <c r="A71" s="25">
        <v>11</v>
      </c>
      <c r="B71" s="10" t="s">
        <v>147</v>
      </c>
      <c r="C71" s="10" t="s">
        <v>30</v>
      </c>
      <c r="D71" s="13">
        <v>1615</v>
      </c>
      <c r="E71" s="29">
        <v>331</v>
      </c>
      <c r="F71" s="28">
        <f t="shared" si="45"/>
        <v>534565</v>
      </c>
      <c r="G71" s="17">
        <v>499</v>
      </c>
      <c r="H71" s="17">
        <v>479</v>
      </c>
      <c r="I71" s="17">
        <v>360</v>
      </c>
      <c r="J71" s="17">
        <v>450</v>
      </c>
      <c r="K71" s="17">
        <v>500</v>
      </c>
      <c r="M71" s="17">
        <v>392</v>
      </c>
      <c r="N71" s="17">
        <v>390</v>
      </c>
      <c r="O71" s="17">
        <v>395</v>
      </c>
      <c r="P71" s="19">
        <f>AVERAGE(G71,H71,I71,J71,K71,M71,N71, O71)</f>
        <v>433.125</v>
      </c>
      <c r="Q71" s="71">
        <f>_xlfn.STDEV.S(G71,H71,I71,J71,K71,M71,N71,O71)</f>
        <v>55.48857668797374</v>
      </c>
      <c r="R71" s="20">
        <f t="shared" si="54"/>
        <v>0.12811215396934775</v>
      </c>
      <c r="S71" s="19">
        <f t="shared" si="55"/>
        <v>488.61357668797376</v>
      </c>
      <c r="T71" s="19">
        <f t="shared" si="56"/>
        <v>377.63642331202624</v>
      </c>
      <c r="U71" s="12">
        <v>433.13</v>
      </c>
      <c r="V71" s="21">
        <f t="shared" si="51"/>
        <v>699504.95</v>
      </c>
      <c r="W71" s="7"/>
    </row>
    <row r="72" spans="1:23" ht="33" customHeight="1" x14ac:dyDescent="0.3">
      <c r="A72" s="25">
        <v>12</v>
      </c>
      <c r="B72" s="10" t="s">
        <v>148</v>
      </c>
      <c r="C72" s="10" t="s">
        <v>30</v>
      </c>
      <c r="D72" s="13">
        <v>1541</v>
      </c>
      <c r="E72" s="29">
        <v>372.19</v>
      </c>
      <c r="F72" s="28">
        <f t="shared" si="45"/>
        <v>573544.79</v>
      </c>
      <c r="G72" s="17">
        <v>435</v>
      </c>
      <c r="H72" s="17">
        <v>542</v>
      </c>
      <c r="I72" s="17">
        <v>404.1</v>
      </c>
      <c r="J72" s="17">
        <v>400</v>
      </c>
      <c r="K72" s="17"/>
      <c r="L72" s="17"/>
      <c r="M72" s="17">
        <v>440.02</v>
      </c>
      <c r="N72" s="17">
        <v>439.9</v>
      </c>
      <c r="O72" s="17">
        <v>440</v>
      </c>
      <c r="P72" s="19">
        <f t="shared" si="57"/>
        <v>443.00285714285712</v>
      </c>
      <c r="Q72" s="71">
        <f t="shared" si="58"/>
        <v>47.001241726251486</v>
      </c>
      <c r="R72" s="20">
        <f t="shared" si="54"/>
        <v>0.10609692684463835</v>
      </c>
      <c r="S72" s="19">
        <f t="shared" si="55"/>
        <v>490.00409886910859</v>
      </c>
      <c r="T72" s="19">
        <f t="shared" si="56"/>
        <v>396.00161541660566</v>
      </c>
      <c r="U72" s="12">
        <v>443</v>
      </c>
      <c r="V72" s="21">
        <f t="shared" si="51"/>
        <v>682663</v>
      </c>
      <c r="W72" s="7"/>
    </row>
    <row r="73" spans="1:23" ht="38.25" customHeight="1" x14ac:dyDescent="0.3">
      <c r="A73" s="25">
        <v>13</v>
      </c>
      <c r="B73" s="10" t="s">
        <v>149</v>
      </c>
      <c r="C73" s="10" t="s">
        <v>30</v>
      </c>
      <c r="D73" s="13">
        <v>20</v>
      </c>
      <c r="E73" s="29">
        <v>510.5</v>
      </c>
      <c r="F73" s="28">
        <f t="shared" si="45"/>
        <v>10210</v>
      </c>
      <c r="G73" s="17"/>
      <c r="H73" s="17"/>
      <c r="I73" s="17"/>
      <c r="J73" s="17"/>
      <c r="K73" s="17"/>
      <c r="L73" s="17"/>
      <c r="M73" s="17">
        <v>595.13</v>
      </c>
      <c r="N73" s="17">
        <v>596</v>
      </c>
      <c r="O73" s="17">
        <v>595</v>
      </c>
      <c r="P73" s="19">
        <f t="shared" si="57"/>
        <v>595.37666666666667</v>
      </c>
      <c r="Q73" s="71">
        <f t="shared" si="58"/>
        <v>0.54372174256078309</v>
      </c>
      <c r="R73" s="20">
        <f t="shared" si="54"/>
        <v>9.1323992524751797E-4</v>
      </c>
      <c r="S73" s="19">
        <f t="shared" si="55"/>
        <v>595.92038840922748</v>
      </c>
      <c r="T73" s="19">
        <f t="shared" si="56"/>
        <v>594.83294492410585</v>
      </c>
      <c r="U73" s="12">
        <v>595.38</v>
      </c>
      <c r="V73" s="21">
        <f t="shared" si="51"/>
        <v>11907.6</v>
      </c>
      <c r="W73" s="7"/>
    </row>
    <row r="74" spans="1:23" ht="24" customHeight="1" x14ac:dyDescent="0.3">
      <c r="A74" s="25">
        <v>14</v>
      </c>
      <c r="B74" s="10" t="s">
        <v>51</v>
      </c>
      <c r="C74" s="10" t="s">
        <v>30</v>
      </c>
      <c r="D74" s="13">
        <v>20</v>
      </c>
      <c r="E74" s="29">
        <v>10833</v>
      </c>
      <c r="F74" s="28">
        <f t="shared" si="45"/>
        <v>216660</v>
      </c>
      <c r="G74" s="17">
        <v>12789.91</v>
      </c>
      <c r="H74" s="17">
        <v>10300</v>
      </c>
      <c r="I74" s="17">
        <v>17000</v>
      </c>
      <c r="J74" s="17">
        <v>15600</v>
      </c>
      <c r="K74" s="17"/>
      <c r="L74" s="17"/>
      <c r="M74" s="17">
        <v>12495</v>
      </c>
      <c r="N74" s="17">
        <v>12495</v>
      </c>
      <c r="O74" s="17">
        <v>12730</v>
      </c>
      <c r="P74" s="19">
        <f t="shared" si="57"/>
        <v>13344.272857142858</v>
      </c>
      <c r="Q74" s="71">
        <f t="shared" si="58"/>
        <v>2230.3744531259977</v>
      </c>
      <c r="R74" s="20">
        <f t="shared" si="54"/>
        <v>0.16714095080363511</v>
      </c>
      <c r="S74" s="19">
        <f t="shared" si="55"/>
        <v>15574.647310268856</v>
      </c>
      <c r="T74" s="19">
        <f t="shared" si="56"/>
        <v>11113.89840401686</v>
      </c>
      <c r="U74" s="12">
        <v>13344.27</v>
      </c>
      <c r="V74" s="21">
        <f t="shared" si="51"/>
        <v>266885.40000000002</v>
      </c>
      <c r="W74" s="7"/>
    </row>
    <row r="75" spans="1:23" ht="31.5" customHeight="1" x14ac:dyDescent="0.3">
      <c r="A75" s="25">
        <v>15</v>
      </c>
      <c r="B75" s="10" t="s">
        <v>150</v>
      </c>
      <c r="C75" s="10" t="s">
        <v>30</v>
      </c>
      <c r="D75" s="13">
        <v>50</v>
      </c>
      <c r="E75" s="29">
        <v>2666</v>
      </c>
      <c r="F75" s="28">
        <f t="shared" si="45"/>
        <v>133300</v>
      </c>
      <c r="G75" s="17"/>
      <c r="H75" s="17"/>
      <c r="I75" s="17"/>
      <c r="J75" s="17"/>
      <c r="K75" s="17"/>
      <c r="L75" s="17"/>
      <c r="M75" s="17">
        <v>3112.48</v>
      </c>
      <c r="N75" s="17">
        <v>3111</v>
      </c>
      <c r="O75" s="17">
        <v>3250</v>
      </c>
      <c r="P75" s="19">
        <f t="shared" si="57"/>
        <v>3157.8266666666664</v>
      </c>
      <c r="Q75" s="71">
        <f t="shared" si="58"/>
        <v>79.827878171308868</v>
      </c>
      <c r="R75" s="20">
        <f t="shared" si="54"/>
        <v>2.5279372998510224E-2</v>
      </c>
      <c r="S75" s="19">
        <f t="shared" si="55"/>
        <v>3237.6545448379752</v>
      </c>
      <c r="T75" s="19">
        <f t="shared" si="56"/>
        <v>3077.9987884953575</v>
      </c>
      <c r="U75" s="12">
        <v>3157.83</v>
      </c>
      <c r="V75" s="21">
        <f t="shared" si="51"/>
        <v>157891.5</v>
      </c>
      <c r="W75" s="7"/>
    </row>
    <row r="76" spans="1:23" x14ac:dyDescent="0.3">
      <c r="A76" s="78" t="s">
        <v>52</v>
      </c>
      <c r="B76" s="78"/>
      <c r="C76" s="78"/>
      <c r="D76" s="78"/>
      <c r="E76" s="78"/>
      <c r="F76" s="65">
        <f>SUM(F61:F75)</f>
        <v>4199999.25</v>
      </c>
      <c r="G76" s="89" t="s">
        <v>53</v>
      </c>
      <c r="H76" s="89"/>
      <c r="I76" s="89"/>
      <c r="J76" s="89"/>
      <c r="K76" s="89"/>
      <c r="L76" s="89"/>
      <c r="M76" s="89"/>
      <c r="N76" s="89"/>
      <c r="O76" s="89"/>
      <c r="P76" s="89"/>
      <c r="Q76" s="89"/>
      <c r="R76" s="89"/>
      <c r="S76" s="89"/>
      <c r="T76" s="89"/>
      <c r="U76" s="89"/>
      <c r="V76" s="21">
        <f>SUM(V61:V75)</f>
        <v>5198709.08</v>
      </c>
      <c r="W76" s="7"/>
    </row>
    <row r="77" spans="1:23" s="2" customFormat="1" x14ac:dyDescent="0.3">
      <c r="A77" s="31"/>
      <c r="B77" s="31"/>
      <c r="C77" s="31"/>
      <c r="D77" s="31"/>
      <c r="E77" s="31"/>
      <c r="F77" s="42"/>
      <c r="G77" s="40"/>
      <c r="H77" s="40"/>
      <c r="I77" s="40"/>
      <c r="J77" s="40"/>
      <c r="K77" s="40"/>
      <c r="L77" s="40"/>
      <c r="M77" s="40"/>
      <c r="N77" s="40"/>
      <c r="O77" s="40"/>
      <c r="P77" s="40"/>
      <c r="Q77" s="40"/>
      <c r="R77" s="40"/>
      <c r="S77" s="40"/>
      <c r="T77" s="40"/>
      <c r="U77" s="40"/>
      <c r="V77" s="43"/>
      <c r="W77" s="34"/>
    </row>
    <row r="78" spans="1:23" x14ac:dyDescent="0.3">
      <c r="A78" s="76" t="s">
        <v>54</v>
      </c>
      <c r="B78" s="76"/>
      <c r="C78" s="76"/>
      <c r="D78" s="76"/>
      <c r="E78" s="76"/>
      <c r="F78" s="76"/>
      <c r="G78" s="76"/>
      <c r="H78" s="76"/>
      <c r="I78" s="76"/>
      <c r="J78" s="76"/>
      <c r="K78" s="76"/>
      <c r="L78" s="76"/>
      <c r="M78" s="76"/>
      <c r="N78" s="76"/>
      <c r="O78" s="76"/>
      <c r="P78" s="76"/>
      <c r="Q78" s="76"/>
      <c r="R78" s="76"/>
      <c r="S78" s="76"/>
      <c r="T78" s="76"/>
      <c r="U78" s="76"/>
      <c r="V78" s="76"/>
      <c r="W78" s="7"/>
    </row>
    <row r="79" spans="1:23" ht="39" customHeight="1" x14ac:dyDescent="0.3">
      <c r="A79" s="25">
        <v>1</v>
      </c>
      <c r="B79" s="18" t="s">
        <v>151</v>
      </c>
      <c r="C79" s="10" t="s">
        <v>30</v>
      </c>
      <c r="D79" s="13">
        <v>5554</v>
      </c>
      <c r="E79" s="29">
        <v>6</v>
      </c>
      <c r="F79" s="28">
        <f t="shared" ref="F79:F115" si="59">PRODUCT(D79,E79)</f>
        <v>33324</v>
      </c>
      <c r="G79" s="17">
        <v>9</v>
      </c>
      <c r="H79" s="17"/>
      <c r="I79" s="17"/>
      <c r="J79" s="17"/>
      <c r="K79" s="17"/>
      <c r="L79" s="17"/>
      <c r="M79" s="17">
        <v>10.29</v>
      </c>
      <c r="N79" s="17">
        <v>12</v>
      </c>
      <c r="O79" s="17">
        <v>9</v>
      </c>
      <c r="P79" s="19">
        <f t="shared" ref="P79" si="60">AVERAGE(G79,H79,I79,J79,K79,L79,M79,N79, O79)</f>
        <v>10.0725</v>
      </c>
      <c r="Q79" s="71">
        <f t="shared" ref="Q79" si="61">_xlfn.STDEV.S(G79,H79,I79,J79,K79,L79,M79,N79,O79)</f>
        <v>1.4216275883648322</v>
      </c>
      <c r="R79" s="20">
        <f t="shared" ref="R79" si="62">Q79/P79</f>
        <v>0.14113949747975499</v>
      </c>
      <c r="S79" s="19">
        <f t="shared" ref="S79" si="63">SUM(P79,Q79)</f>
        <v>11.494127588364831</v>
      </c>
      <c r="T79" s="19">
        <f t="shared" ref="T79" si="64">P79-Q79</f>
        <v>8.6508724116351683</v>
      </c>
      <c r="U79" s="12">
        <v>10.07</v>
      </c>
      <c r="V79" s="21">
        <f t="shared" ref="V79:V115" si="65">PRODUCT(D79,U79)</f>
        <v>55928.78</v>
      </c>
      <c r="W79" s="7"/>
    </row>
    <row r="80" spans="1:23" ht="36.75" customHeight="1" x14ac:dyDescent="0.3">
      <c r="A80" s="25">
        <v>2</v>
      </c>
      <c r="B80" s="18" t="s">
        <v>152</v>
      </c>
      <c r="C80" s="10" t="s">
        <v>30</v>
      </c>
      <c r="D80" s="13">
        <v>4883</v>
      </c>
      <c r="E80" s="29">
        <v>13.5</v>
      </c>
      <c r="F80" s="28">
        <f t="shared" si="59"/>
        <v>65920.5</v>
      </c>
      <c r="G80" s="17">
        <v>24.75</v>
      </c>
      <c r="H80" s="17"/>
      <c r="I80" s="17"/>
      <c r="J80" s="17"/>
      <c r="K80" s="17"/>
      <c r="L80" s="17"/>
      <c r="M80" s="17">
        <v>26.95</v>
      </c>
      <c r="N80" s="17">
        <v>26.9</v>
      </c>
      <c r="O80" s="17">
        <v>28.9</v>
      </c>
      <c r="P80" s="19">
        <f t="shared" ref="P80:P115" si="66">AVERAGE(G80,H80,I80,J80,K80,L80,M80,N80, O80)</f>
        <v>26.875</v>
      </c>
      <c r="Q80" s="71">
        <f t="shared" ref="Q80:Q115" si="67">_xlfn.STDEV.S(G80,H80,I80,J80,K80,L80,M80,N80,O80)</f>
        <v>1.6953367413781444</v>
      </c>
      <c r="R80" s="20">
        <f t="shared" ref="R80:R115" si="68">Q80/P80</f>
        <v>6.3082297353605377E-2</v>
      </c>
      <c r="S80" s="19">
        <f t="shared" ref="S80:S115" si="69">SUM(P80,Q80)</f>
        <v>28.570336741378146</v>
      </c>
      <c r="T80" s="19">
        <f t="shared" ref="T80:T115" si="70">P80-Q80</f>
        <v>25.179663258621854</v>
      </c>
      <c r="U80" s="12">
        <v>26.88</v>
      </c>
      <c r="V80" s="21">
        <f t="shared" si="65"/>
        <v>131255.04000000001</v>
      </c>
      <c r="W80" s="7"/>
    </row>
    <row r="81" spans="1:23" ht="43.5" customHeight="1" x14ac:dyDescent="0.3">
      <c r="A81" s="25">
        <v>3</v>
      </c>
      <c r="B81" s="18" t="s">
        <v>153</v>
      </c>
      <c r="C81" s="10" t="s">
        <v>30</v>
      </c>
      <c r="D81" s="13">
        <v>1585</v>
      </c>
      <c r="E81" s="29">
        <v>16.5</v>
      </c>
      <c r="F81" s="28">
        <f t="shared" si="59"/>
        <v>26152.5</v>
      </c>
      <c r="G81" s="17"/>
      <c r="H81" s="17"/>
      <c r="I81" s="17"/>
      <c r="J81" s="17"/>
      <c r="K81" s="17"/>
      <c r="L81" s="17"/>
      <c r="M81" s="17">
        <v>32.53</v>
      </c>
      <c r="N81" s="17">
        <v>31.9</v>
      </c>
      <c r="O81" s="17">
        <v>32.9</v>
      </c>
      <c r="P81" s="19">
        <f t="shared" si="66"/>
        <v>32.443333333333335</v>
      </c>
      <c r="Q81" s="71">
        <f t="shared" si="67"/>
        <v>0.50560195147302744</v>
      </c>
      <c r="R81" s="20">
        <f t="shared" si="68"/>
        <v>1.5584155495932213E-2</v>
      </c>
      <c r="S81" s="19">
        <f t="shared" si="69"/>
        <v>32.94893528480636</v>
      </c>
      <c r="T81" s="19">
        <f t="shared" si="70"/>
        <v>31.937731381860306</v>
      </c>
      <c r="U81" s="12">
        <v>32.44</v>
      </c>
      <c r="V81" s="21">
        <f t="shared" si="65"/>
        <v>51417.399999999994</v>
      </c>
      <c r="W81" s="7"/>
    </row>
    <row r="82" spans="1:23" ht="41.25" customHeight="1" x14ac:dyDescent="0.3">
      <c r="A82" s="25">
        <v>4</v>
      </c>
      <c r="B82" s="18" t="s">
        <v>154</v>
      </c>
      <c r="C82" s="10" t="s">
        <v>30</v>
      </c>
      <c r="D82" s="13">
        <v>1803</v>
      </c>
      <c r="E82" s="29">
        <v>30</v>
      </c>
      <c r="F82" s="28">
        <f t="shared" si="59"/>
        <v>54090</v>
      </c>
      <c r="G82" s="17"/>
      <c r="H82" s="17"/>
      <c r="I82" s="17"/>
      <c r="J82" s="17"/>
      <c r="K82" s="17"/>
      <c r="L82" s="17"/>
      <c r="M82" s="17">
        <v>58.8</v>
      </c>
      <c r="N82" s="17">
        <v>59</v>
      </c>
      <c r="O82" s="17">
        <v>59</v>
      </c>
      <c r="P82" s="19">
        <f t="shared" si="66"/>
        <v>58.933333333333337</v>
      </c>
      <c r="Q82" s="71">
        <f t="shared" si="67"/>
        <v>0.1154700538379268</v>
      </c>
      <c r="R82" s="20">
        <f t="shared" si="68"/>
        <v>1.959333492725002E-3</v>
      </c>
      <c r="S82" s="19">
        <f t="shared" si="69"/>
        <v>59.048803387171262</v>
      </c>
      <c r="T82" s="19">
        <f t="shared" si="70"/>
        <v>58.817863279495413</v>
      </c>
      <c r="U82" s="12">
        <v>58.93</v>
      </c>
      <c r="V82" s="21">
        <f t="shared" si="65"/>
        <v>106250.79</v>
      </c>
      <c r="W82" s="7"/>
    </row>
    <row r="83" spans="1:23" ht="37.5" customHeight="1" x14ac:dyDescent="0.3">
      <c r="A83" s="25">
        <v>5</v>
      </c>
      <c r="B83" s="18" t="s">
        <v>155</v>
      </c>
      <c r="C83" s="10" t="s">
        <v>30</v>
      </c>
      <c r="D83" s="13">
        <v>3016</v>
      </c>
      <c r="E83" s="29">
        <v>35</v>
      </c>
      <c r="F83" s="28">
        <f t="shared" si="59"/>
        <v>105560</v>
      </c>
      <c r="G83" s="17"/>
      <c r="H83" s="17"/>
      <c r="I83" s="17"/>
      <c r="J83" s="17"/>
      <c r="K83" s="17"/>
      <c r="L83" s="17"/>
      <c r="M83" s="17">
        <v>68.599999999999994</v>
      </c>
      <c r="N83" s="17">
        <v>68.900000000000006</v>
      </c>
      <c r="O83" s="17">
        <v>69</v>
      </c>
      <c r="P83" s="19">
        <f t="shared" si="66"/>
        <v>68.833333333333329</v>
      </c>
      <c r="Q83" s="71">
        <f t="shared" si="67"/>
        <v>0.20816659994661738</v>
      </c>
      <c r="R83" s="20">
        <f t="shared" si="68"/>
        <v>3.024212105761996E-3</v>
      </c>
      <c r="S83" s="19">
        <f t="shared" si="69"/>
        <v>69.041499933279951</v>
      </c>
      <c r="T83" s="19">
        <f t="shared" si="70"/>
        <v>68.625166733386706</v>
      </c>
      <c r="U83" s="12">
        <v>68.83</v>
      </c>
      <c r="V83" s="21">
        <f t="shared" si="65"/>
        <v>207591.28</v>
      </c>
      <c r="W83" s="7"/>
    </row>
    <row r="84" spans="1:23" ht="31.5" customHeight="1" x14ac:dyDescent="0.3">
      <c r="A84" s="25">
        <v>6</v>
      </c>
      <c r="B84" s="22" t="s">
        <v>55</v>
      </c>
      <c r="C84" s="10" t="s">
        <v>30</v>
      </c>
      <c r="D84" s="13">
        <v>585</v>
      </c>
      <c r="E84" s="29">
        <v>102</v>
      </c>
      <c r="F84" s="28">
        <f t="shared" si="59"/>
        <v>59670</v>
      </c>
      <c r="G84" s="72"/>
      <c r="H84" s="17"/>
      <c r="I84" s="17"/>
      <c r="J84" s="17"/>
      <c r="K84" s="17"/>
      <c r="L84" s="17"/>
      <c r="M84" s="17">
        <v>195.01</v>
      </c>
      <c r="N84" s="17">
        <v>194</v>
      </c>
      <c r="O84" s="17">
        <v>195</v>
      </c>
      <c r="P84" s="19">
        <f>AVERAGE(H84,I84,J84,K84,L84,M84,N84, O84)</f>
        <v>194.67</v>
      </c>
      <c r="Q84" s="71">
        <f>_xlfn.STDEV.S(H84,I84,J84,K84,L84,M84,N84,O84)</f>
        <v>0.58025856305615764</v>
      </c>
      <c r="R84" s="20">
        <f t="shared" si="68"/>
        <v>2.9807292497876286E-3</v>
      </c>
      <c r="S84" s="19">
        <f t="shared" si="69"/>
        <v>195.25025856305615</v>
      </c>
      <c r="T84" s="19">
        <f t="shared" si="70"/>
        <v>194.08974143694383</v>
      </c>
      <c r="U84" s="12">
        <v>194.67</v>
      </c>
      <c r="V84" s="21">
        <f t="shared" si="65"/>
        <v>113881.95</v>
      </c>
      <c r="W84" s="7"/>
    </row>
    <row r="85" spans="1:23" ht="28.5" customHeight="1" x14ac:dyDescent="0.3">
      <c r="A85" s="25">
        <v>7</v>
      </c>
      <c r="B85" s="18" t="s">
        <v>156</v>
      </c>
      <c r="C85" s="10" t="s">
        <v>30</v>
      </c>
      <c r="D85" s="13">
        <v>679</v>
      </c>
      <c r="E85" s="29">
        <v>70</v>
      </c>
      <c r="F85" s="28">
        <f t="shared" si="59"/>
        <v>47530</v>
      </c>
      <c r="G85" s="17"/>
      <c r="H85" s="17"/>
      <c r="I85" s="17"/>
      <c r="J85" s="17"/>
      <c r="K85" s="17"/>
      <c r="L85" s="17"/>
      <c r="M85" s="17">
        <v>134.38999999999999</v>
      </c>
      <c r="N85" s="17">
        <v>133.9</v>
      </c>
      <c r="O85" s="17">
        <v>135</v>
      </c>
      <c r="P85" s="19">
        <f t="shared" si="66"/>
        <v>134.42999999999998</v>
      </c>
      <c r="Q85" s="71">
        <f t="shared" si="67"/>
        <v>0.55108982933819195</v>
      </c>
      <c r="R85" s="20">
        <f t="shared" si="68"/>
        <v>4.0994556969291976E-3</v>
      </c>
      <c r="S85" s="19">
        <f t="shared" si="69"/>
        <v>134.98108982933817</v>
      </c>
      <c r="T85" s="19">
        <f t="shared" si="70"/>
        <v>133.87891017066178</v>
      </c>
      <c r="U85" s="12">
        <v>134.43</v>
      </c>
      <c r="V85" s="21">
        <f t="shared" si="65"/>
        <v>91277.97</v>
      </c>
      <c r="W85" s="7"/>
    </row>
    <row r="86" spans="1:23" ht="33" customHeight="1" x14ac:dyDescent="0.3">
      <c r="A86" s="25">
        <v>8</v>
      </c>
      <c r="B86" s="18" t="s">
        <v>157</v>
      </c>
      <c r="C86" s="10" t="s">
        <v>30</v>
      </c>
      <c r="D86" s="13">
        <v>150</v>
      </c>
      <c r="E86" s="29">
        <v>363.66</v>
      </c>
      <c r="F86" s="28">
        <f t="shared" si="59"/>
        <v>54549.000000000007</v>
      </c>
      <c r="G86" s="17"/>
      <c r="H86" s="17"/>
      <c r="I86" s="17"/>
      <c r="J86" s="17"/>
      <c r="K86" s="17"/>
      <c r="L86" s="17"/>
      <c r="M86" s="17">
        <v>686</v>
      </c>
      <c r="N86" s="17">
        <v>682</v>
      </c>
      <c r="O86" s="17">
        <v>685</v>
      </c>
      <c r="P86" s="19">
        <f t="shared" si="66"/>
        <v>684.33333333333337</v>
      </c>
      <c r="Q86" s="71">
        <f t="shared" si="67"/>
        <v>2.0816659994661326</v>
      </c>
      <c r="R86" s="20">
        <f t="shared" si="68"/>
        <v>3.0418889422301012E-3</v>
      </c>
      <c r="S86" s="19">
        <f t="shared" si="69"/>
        <v>686.41499933279954</v>
      </c>
      <c r="T86" s="19">
        <f t="shared" si="70"/>
        <v>682.2516673338672</v>
      </c>
      <c r="U86" s="12">
        <v>684.33</v>
      </c>
      <c r="V86" s="21">
        <f t="shared" si="65"/>
        <v>102649.5</v>
      </c>
      <c r="W86" s="7"/>
    </row>
    <row r="87" spans="1:23" ht="29.25" customHeight="1" x14ac:dyDescent="0.3">
      <c r="A87" s="25">
        <v>9</v>
      </c>
      <c r="B87" s="18" t="s">
        <v>158</v>
      </c>
      <c r="C87" s="10" t="s">
        <v>30</v>
      </c>
      <c r="D87" s="13">
        <v>150</v>
      </c>
      <c r="E87" s="29">
        <v>466</v>
      </c>
      <c r="F87" s="28">
        <f t="shared" si="59"/>
        <v>69900</v>
      </c>
      <c r="G87" s="17">
        <v>579.95000000000005</v>
      </c>
      <c r="H87" s="72"/>
      <c r="I87" s="72"/>
      <c r="J87" s="72"/>
      <c r="K87" s="72"/>
      <c r="L87" s="72"/>
      <c r="M87" s="17">
        <v>882</v>
      </c>
      <c r="N87" s="17">
        <v>880.9</v>
      </c>
      <c r="O87" s="17">
        <v>890</v>
      </c>
      <c r="P87" s="19">
        <f t="shared" si="66"/>
        <v>808.21249999999998</v>
      </c>
      <c r="Q87" s="71">
        <f t="shared" si="67"/>
        <v>152.22902907023607</v>
      </c>
      <c r="R87" s="20">
        <f t="shared" si="68"/>
        <v>0.18835272786579776</v>
      </c>
      <c r="S87" s="19">
        <f t="shared" si="69"/>
        <v>960.44152907023602</v>
      </c>
      <c r="T87" s="19">
        <f t="shared" si="70"/>
        <v>655.98347092976394</v>
      </c>
      <c r="U87" s="12">
        <v>808.21</v>
      </c>
      <c r="V87" s="21">
        <f t="shared" si="65"/>
        <v>121231.5</v>
      </c>
      <c r="W87" s="7"/>
    </row>
    <row r="88" spans="1:23" ht="24" customHeight="1" x14ac:dyDescent="0.3">
      <c r="A88" s="25">
        <v>10</v>
      </c>
      <c r="B88" s="18" t="s">
        <v>159</v>
      </c>
      <c r="C88" s="10" t="s">
        <v>30</v>
      </c>
      <c r="D88" s="13">
        <v>150</v>
      </c>
      <c r="E88" s="29">
        <v>362</v>
      </c>
      <c r="F88" s="28">
        <f t="shared" si="59"/>
        <v>54300</v>
      </c>
      <c r="G88" s="17"/>
      <c r="H88" s="17"/>
      <c r="I88" s="17"/>
      <c r="J88" s="17"/>
      <c r="K88" s="17"/>
      <c r="L88" s="17"/>
      <c r="M88" s="17">
        <v>686</v>
      </c>
      <c r="N88" s="17">
        <v>685</v>
      </c>
      <c r="O88" s="17">
        <v>650</v>
      </c>
      <c r="P88" s="19">
        <f t="shared" si="66"/>
        <v>673.66666666666663</v>
      </c>
      <c r="Q88" s="71">
        <f t="shared" si="67"/>
        <v>20.502032419575706</v>
      </c>
      <c r="R88" s="20">
        <f t="shared" si="68"/>
        <v>3.0433496911789766E-2</v>
      </c>
      <c r="S88" s="19">
        <f t="shared" si="69"/>
        <v>694.16869908624233</v>
      </c>
      <c r="T88" s="19">
        <f t="shared" si="70"/>
        <v>653.16463424709093</v>
      </c>
      <c r="U88" s="12">
        <v>673.67</v>
      </c>
      <c r="V88" s="21">
        <f t="shared" si="65"/>
        <v>101050.5</v>
      </c>
      <c r="W88" s="7"/>
    </row>
    <row r="89" spans="1:23" ht="30.75" customHeight="1" x14ac:dyDescent="0.3">
      <c r="A89" s="25">
        <v>11</v>
      </c>
      <c r="B89" s="18" t="s">
        <v>160</v>
      </c>
      <c r="C89" s="10" t="s">
        <v>30</v>
      </c>
      <c r="D89" s="13">
        <v>150</v>
      </c>
      <c r="E89" s="29">
        <v>206</v>
      </c>
      <c r="F89" s="28">
        <f t="shared" si="59"/>
        <v>30900</v>
      </c>
      <c r="G89" s="17"/>
      <c r="H89" s="17"/>
      <c r="I89" s="17"/>
      <c r="J89" s="17"/>
      <c r="K89" s="17"/>
      <c r="L89" s="17"/>
      <c r="M89" s="17">
        <v>392</v>
      </c>
      <c r="N89" s="17">
        <v>391</v>
      </c>
      <c r="O89" s="17">
        <v>380</v>
      </c>
      <c r="P89" s="19">
        <f t="shared" si="66"/>
        <v>387.66666666666669</v>
      </c>
      <c r="Q89" s="71">
        <f t="shared" si="67"/>
        <v>6.6583281184793934</v>
      </c>
      <c r="R89" s="20">
        <f t="shared" si="68"/>
        <v>1.7175394974581409E-2</v>
      </c>
      <c r="S89" s="19">
        <f t="shared" si="69"/>
        <v>394.32499478514609</v>
      </c>
      <c r="T89" s="19">
        <f t="shared" si="70"/>
        <v>381.00833854818728</v>
      </c>
      <c r="U89" s="12">
        <v>387.67</v>
      </c>
      <c r="V89" s="21">
        <f t="shared" si="65"/>
        <v>58150.5</v>
      </c>
      <c r="W89" s="7"/>
    </row>
    <row r="90" spans="1:23" ht="29.25" customHeight="1" x14ac:dyDescent="0.3">
      <c r="A90" s="25">
        <v>12</v>
      </c>
      <c r="B90" s="18" t="s">
        <v>161</v>
      </c>
      <c r="C90" s="10" t="s">
        <v>30</v>
      </c>
      <c r="D90" s="13">
        <v>150</v>
      </c>
      <c r="E90" s="29">
        <v>206</v>
      </c>
      <c r="F90" s="28">
        <f t="shared" si="59"/>
        <v>30900</v>
      </c>
      <c r="G90" s="17"/>
      <c r="H90" s="17"/>
      <c r="I90" s="17"/>
      <c r="J90" s="17"/>
      <c r="K90" s="17"/>
      <c r="L90" s="17"/>
      <c r="M90" s="17">
        <v>392</v>
      </c>
      <c r="N90" s="17">
        <v>391</v>
      </c>
      <c r="O90" s="17">
        <v>380</v>
      </c>
      <c r="P90" s="19">
        <f t="shared" si="66"/>
        <v>387.66666666666669</v>
      </c>
      <c r="Q90" s="71">
        <f t="shared" si="67"/>
        <v>6.6583281184793934</v>
      </c>
      <c r="R90" s="20">
        <f t="shared" si="68"/>
        <v>1.7175394974581409E-2</v>
      </c>
      <c r="S90" s="19">
        <f t="shared" si="69"/>
        <v>394.32499478514609</v>
      </c>
      <c r="T90" s="19">
        <f t="shared" si="70"/>
        <v>381.00833854818728</v>
      </c>
      <c r="U90" s="12">
        <v>387.67</v>
      </c>
      <c r="V90" s="21">
        <f t="shared" si="65"/>
        <v>58150.5</v>
      </c>
      <c r="W90" s="7"/>
    </row>
    <row r="91" spans="1:23" ht="26.25" customHeight="1" x14ac:dyDescent="0.3">
      <c r="A91" s="25">
        <v>13</v>
      </c>
      <c r="B91" s="23" t="s">
        <v>56</v>
      </c>
      <c r="C91" s="10" t="s">
        <v>30</v>
      </c>
      <c r="D91" s="13">
        <v>150</v>
      </c>
      <c r="E91" s="29">
        <v>388</v>
      </c>
      <c r="F91" s="28">
        <f t="shared" si="59"/>
        <v>58200</v>
      </c>
      <c r="G91" s="17"/>
      <c r="H91" s="17"/>
      <c r="I91" s="17"/>
      <c r="J91" s="17"/>
      <c r="K91" s="17"/>
      <c r="L91" s="17"/>
      <c r="M91" s="17">
        <v>735</v>
      </c>
      <c r="N91" s="17">
        <v>734</v>
      </c>
      <c r="O91" s="17">
        <v>750</v>
      </c>
      <c r="P91" s="19">
        <f t="shared" si="66"/>
        <v>739.66666666666663</v>
      </c>
      <c r="Q91" s="71">
        <f t="shared" si="67"/>
        <v>8.9628864398325021</v>
      </c>
      <c r="R91" s="20">
        <f t="shared" si="68"/>
        <v>1.2117467020954262E-2</v>
      </c>
      <c r="S91" s="19">
        <f t="shared" si="69"/>
        <v>748.62955310649909</v>
      </c>
      <c r="T91" s="19">
        <f t="shared" si="70"/>
        <v>730.70378022683417</v>
      </c>
      <c r="U91" s="12">
        <v>739.67</v>
      </c>
      <c r="V91" s="21">
        <f t="shared" si="65"/>
        <v>110950.5</v>
      </c>
      <c r="W91" s="7"/>
    </row>
    <row r="92" spans="1:23" ht="24.75" customHeight="1" x14ac:dyDescent="0.3">
      <c r="A92" s="25">
        <v>14</v>
      </c>
      <c r="B92" s="18" t="s">
        <v>57</v>
      </c>
      <c r="C92" s="10" t="s">
        <v>30</v>
      </c>
      <c r="D92" s="13">
        <v>150</v>
      </c>
      <c r="E92" s="29">
        <v>336</v>
      </c>
      <c r="F92" s="28">
        <f t="shared" si="59"/>
        <v>50400</v>
      </c>
      <c r="G92" s="17"/>
      <c r="H92" s="17"/>
      <c r="I92" s="17"/>
      <c r="J92" s="17"/>
      <c r="K92" s="17"/>
      <c r="L92" s="17"/>
      <c r="M92" s="17">
        <v>637</v>
      </c>
      <c r="N92" s="17">
        <v>635</v>
      </c>
      <c r="O92" s="17">
        <v>700</v>
      </c>
      <c r="P92" s="19">
        <f t="shared" si="66"/>
        <v>657.33333333333337</v>
      </c>
      <c r="Q92" s="71">
        <f t="shared" si="67"/>
        <v>36.963946398258578</v>
      </c>
      <c r="R92" s="20">
        <f t="shared" si="68"/>
        <v>5.6233184175849764E-2</v>
      </c>
      <c r="S92" s="19">
        <f t="shared" si="69"/>
        <v>694.29727973159197</v>
      </c>
      <c r="T92" s="19">
        <f t="shared" si="70"/>
        <v>620.36938693507477</v>
      </c>
      <c r="U92" s="12">
        <v>657.33</v>
      </c>
      <c r="V92" s="21">
        <f t="shared" si="65"/>
        <v>98599.5</v>
      </c>
      <c r="W92" s="7"/>
    </row>
    <row r="93" spans="1:23" ht="25.5" customHeight="1" x14ac:dyDescent="0.3">
      <c r="A93" s="25">
        <v>15</v>
      </c>
      <c r="B93" s="18" t="s">
        <v>58</v>
      </c>
      <c r="C93" s="10" t="s">
        <v>30</v>
      </c>
      <c r="D93" s="13">
        <v>150</v>
      </c>
      <c r="E93" s="29">
        <v>383</v>
      </c>
      <c r="F93" s="28">
        <f t="shared" si="59"/>
        <v>57450</v>
      </c>
      <c r="G93" s="17"/>
      <c r="H93" s="17"/>
      <c r="I93" s="17"/>
      <c r="J93" s="17"/>
      <c r="K93" s="17"/>
      <c r="L93" s="17"/>
      <c r="M93" s="17">
        <v>725.2</v>
      </c>
      <c r="N93" s="17">
        <v>725</v>
      </c>
      <c r="O93" s="17">
        <v>750</v>
      </c>
      <c r="P93" s="19">
        <f t="shared" si="66"/>
        <v>733.4</v>
      </c>
      <c r="Q93" s="71">
        <f t="shared" si="67"/>
        <v>14.376369499981545</v>
      </c>
      <c r="R93" s="20">
        <f t="shared" si="68"/>
        <v>1.9602358194684408E-2</v>
      </c>
      <c r="S93" s="19">
        <f t="shared" si="69"/>
        <v>747.77636949998157</v>
      </c>
      <c r="T93" s="19">
        <f t="shared" si="70"/>
        <v>719.02363050001838</v>
      </c>
      <c r="U93" s="12">
        <v>733.4</v>
      </c>
      <c r="V93" s="21">
        <f t="shared" si="65"/>
        <v>110010</v>
      </c>
      <c r="W93" s="7"/>
    </row>
    <row r="94" spans="1:23" ht="50.25" customHeight="1" x14ac:dyDescent="0.3">
      <c r="A94" s="25">
        <v>16</v>
      </c>
      <c r="B94" s="18" t="s">
        <v>162</v>
      </c>
      <c r="C94" s="10" t="s">
        <v>30</v>
      </c>
      <c r="D94" s="13">
        <v>150</v>
      </c>
      <c r="E94" s="29">
        <v>66</v>
      </c>
      <c r="F94" s="28">
        <f t="shared" si="59"/>
        <v>9900</v>
      </c>
      <c r="G94" s="17">
        <v>75.14</v>
      </c>
      <c r="H94" s="17"/>
      <c r="I94" s="17"/>
      <c r="J94" s="17"/>
      <c r="K94" s="17"/>
      <c r="L94" s="17"/>
      <c r="M94" s="17">
        <v>127.4</v>
      </c>
      <c r="N94" s="17">
        <v>126.9</v>
      </c>
      <c r="O94" s="17">
        <v>130</v>
      </c>
      <c r="P94" s="19">
        <f t="shared" si="66"/>
        <v>114.86000000000001</v>
      </c>
      <c r="Q94" s="71">
        <f t="shared" si="67"/>
        <v>26.514846155817388</v>
      </c>
      <c r="R94" s="20">
        <f t="shared" si="68"/>
        <v>0.23084490819969863</v>
      </c>
      <c r="S94" s="19">
        <f t="shared" si="69"/>
        <v>141.37484615581741</v>
      </c>
      <c r="T94" s="19">
        <f t="shared" si="70"/>
        <v>88.345153844182619</v>
      </c>
      <c r="U94" s="12">
        <v>114.86</v>
      </c>
      <c r="V94" s="21">
        <f t="shared" si="65"/>
        <v>17229</v>
      </c>
      <c r="W94" s="7"/>
    </row>
    <row r="95" spans="1:23" ht="33.75" customHeight="1" x14ac:dyDescent="0.3">
      <c r="A95" s="25">
        <v>17</v>
      </c>
      <c r="B95" s="18" t="s">
        <v>163</v>
      </c>
      <c r="C95" s="10" t="s">
        <v>30</v>
      </c>
      <c r="D95" s="13">
        <v>150</v>
      </c>
      <c r="E95" s="29">
        <v>97</v>
      </c>
      <c r="F95" s="28">
        <f t="shared" si="59"/>
        <v>14550</v>
      </c>
      <c r="G95" s="17"/>
      <c r="H95" s="17"/>
      <c r="I95" s="17"/>
      <c r="J95" s="17"/>
      <c r="K95" s="17"/>
      <c r="L95" s="17"/>
      <c r="M95" s="17">
        <v>186.2</v>
      </c>
      <c r="N95" s="17">
        <v>184.9</v>
      </c>
      <c r="O95" s="17">
        <v>190</v>
      </c>
      <c r="P95" s="19">
        <f t="shared" si="66"/>
        <v>187.03333333333333</v>
      </c>
      <c r="Q95" s="71">
        <f t="shared" si="67"/>
        <v>2.6501572280401273</v>
      </c>
      <c r="R95" s="20">
        <f t="shared" si="68"/>
        <v>1.4169438039779686E-2</v>
      </c>
      <c r="S95" s="19">
        <f t="shared" si="69"/>
        <v>189.68349056137345</v>
      </c>
      <c r="T95" s="19">
        <f t="shared" si="70"/>
        <v>184.38317610529322</v>
      </c>
      <c r="U95" s="12">
        <v>187.03</v>
      </c>
      <c r="V95" s="21">
        <f t="shared" si="65"/>
        <v>28054.5</v>
      </c>
      <c r="W95" s="7"/>
    </row>
    <row r="96" spans="1:23" ht="38.25" customHeight="1" x14ac:dyDescent="0.3">
      <c r="A96" s="25">
        <v>18</v>
      </c>
      <c r="B96" s="18" t="s">
        <v>164</v>
      </c>
      <c r="C96" s="10" t="s">
        <v>30</v>
      </c>
      <c r="D96" s="13">
        <v>4718</v>
      </c>
      <c r="E96" s="29">
        <v>8</v>
      </c>
      <c r="F96" s="28">
        <f t="shared" si="59"/>
        <v>37744</v>
      </c>
      <c r="G96" s="17">
        <v>17</v>
      </c>
      <c r="H96" s="72"/>
      <c r="I96" s="72"/>
      <c r="J96" s="72"/>
      <c r="K96" s="72"/>
      <c r="L96" s="72"/>
      <c r="M96" s="17">
        <v>16.66</v>
      </c>
      <c r="N96" s="17">
        <v>16.5</v>
      </c>
      <c r="O96" s="17">
        <v>16</v>
      </c>
      <c r="P96" s="19">
        <f t="shared" si="66"/>
        <v>16.54</v>
      </c>
      <c r="Q96" s="71">
        <f t="shared" si="67"/>
        <v>0.41601282031527187</v>
      </c>
      <c r="R96" s="20">
        <f t="shared" si="68"/>
        <v>2.5151923840101082E-2</v>
      </c>
      <c r="S96" s="19">
        <f t="shared" si="69"/>
        <v>16.956012820315269</v>
      </c>
      <c r="T96" s="19">
        <f t="shared" si="70"/>
        <v>16.123987179684729</v>
      </c>
      <c r="U96" s="12">
        <v>16.54</v>
      </c>
      <c r="V96" s="21">
        <f t="shared" si="65"/>
        <v>78035.72</v>
      </c>
      <c r="W96" s="7"/>
    </row>
    <row r="97" spans="1:23" ht="32.25" customHeight="1" x14ac:dyDescent="0.3">
      <c r="A97" s="25">
        <v>19</v>
      </c>
      <c r="B97" s="18" t="s">
        <v>165</v>
      </c>
      <c r="C97" s="10" t="s">
        <v>30</v>
      </c>
      <c r="D97" s="13">
        <v>1936</v>
      </c>
      <c r="E97" s="29">
        <v>8</v>
      </c>
      <c r="F97" s="28">
        <f t="shared" si="59"/>
        <v>15488</v>
      </c>
      <c r="G97" s="72"/>
      <c r="H97" s="72"/>
      <c r="I97" s="72"/>
      <c r="J97" s="72"/>
      <c r="K97" s="72"/>
      <c r="L97" s="72"/>
      <c r="M97" s="17">
        <v>17.34</v>
      </c>
      <c r="N97" s="17">
        <v>16.899999999999999</v>
      </c>
      <c r="O97" s="17">
        <v>16</v>
      </c>
      <c r="P97" s="19">
        <f>AVERAGE(H97,I97,J97,K97,L97,M97,N97, O97)</f>
        <v>16.746666666666666</v>
      </c>
      <c r="Q97" s="71">
        <f>_xlfn.STDEV.S(H97,I97,J97,K97,L97,M97,N97,O97)</f>
        <v>0.68303245408496738</v>
      </c>
      <c r="R97" s="20">
        <f t="shared" si="68"/>
        <v>4.0786173611761588E-2</v>
      </c>
      <c r="S97" s="19">
        <f t="shared" si="69"/>
        <v>17.429699120751632</v>
      </c>
      <c r="T97" s="19">
        <f t="shared" si="70"/>
        <v>16.0636342125817</v>
      </c>
      <c r="U97" s="12">
        <v>16.75</v>
      </c>
      <c r="V97" s="21">
        <f t="shared" si="65"/>
        <v>32428</v>
      </c>
      <c r="W97" s="7"/>
    </row>
    <row r="98" spans="1:23" ht="50.25" customHeight="1" x14ac:dyDescent="0.3">
      <c r="A98" s="25">
        <v>20</v>
      </c>
      <c r="B98" s="18" t="s">
        <v>166</v>
      </c>
      <c r="C98" s="10" t="s">
        <v>30</v>
      </c>
      <c r="D98" s="13">
        <v>1905</v>
      </c>
      <c r="E98" s="29">
        <v>11</v>
      </c>
      <c r="F98" s="28">
        <f t="shared" si="59"/>
        <v>20955</v>
      </c>
      <c r="G98" s="17">
        <v>15</v>
      </c>
      <c r="H98" s="17">
        <v>23.5</v>
      </c>
      <c r="I98" s="17">
        <v>20</v>
      </c>
      <c r="J98" s="17">
        <v>25</v>
      </c>
      <c r="K98" s="17">
        <v>15</v>
      </c>
      <c r="L98" s="17"/>
      <c r="M98" s="17">
        <v>24.26</v>
      </c>
      <c r="N98" s="17">
        <v>23.9</v>
      </c>
      <c r="O98" s="17">
        <v>25</v>
      </c>
      <c r="P98" s="19">
        <f>AVERAGE(G98,H98,I98,J98,K98,L98,M98,N98, O98)</f>
        <v>21.4575</v>
      </c>
      <c r="Q98" s="71">
        <f t="shared" si="67"/>
        <v>4.2864095864554477</v>
      </c>
      <c r="R98" s="20">
        <f t="shared" si="68"/>
        <v>0.19976276763161821</v>
      </c>
      <c r="S98" s="19">
        <f t="shared" si="69"/>
        <v>25.743909586455448</v>
      </c>
      <c r="T98" s="19">
        <f t="shared" si="70"/>
        <v>17.171090413544551</v>
      </c>
      <c r="U98" s="12">
        <v>22.38</v>
      </c>
      <c r="V98" s="21">
        <f t="shared" si="65"/>
        <v>42633.9</v>
      </c>
      <c r="W98" s="7"/>
    </row>
    <row r="99" spans="1:23" ht="35.25" customHeight="1" x14ac:dyDescent="0.3">
      <c r="A99" s="25">
        <v>21</v>
      </c>
      <c r="B99" s="18" t="s">
        <v>167</v>
      </c>
      <c r="C99" s="10" t="s">
        <v>30</v>
      </c>
      <c r="D99" s="13">
        <v>1355</v>
      </c>
      <c r="E99" s="29">
        <v>12</v>
      </c>
      <c r="F99" s="28">
        <f t="shared" si="59"/>
        <v>16260</v>
      </c>
      <c r="G99" s="17">
        <v>20</v>
      </c>
      <c r="H99" s="17">
        <v>24.75</v>
      </c>
      <c r="I99" s="72"/>
      <c r="J99" s="72"/>
      <c r="K99" s="72"/>
      <c r="L99" s="72"/>
      <c r="M99" s="17">
        <v>25.42</v>
      </c>
      <c r="N99" s="17">
        <v>24.9</v>
      </c>
      <c r="O99" s="17">
        <v>25</v>
      </c>
      <c r="P99" s="19">
        <f>AVERAGE(G99,H99,I99,J99,K99,L99,M99,N99, O99)</f>
        <v>24.013999999999999</v>
      </c>
      <c r="Q99" s="71">
        <f t="shared" si="67"/>
        <v>2.2576492198745135</v>
      </c>
      <c r="R99" s="20">
        <f t="shared" si="68"/>
        <v>9.4013876067065613E-2</v>
      </c>
      <c r="S99" s="19">
        <f t="shared" si="69"/>
        <v>26.271649219874512</v>
      </c>
      <c r="T99" s="19">
        <f t="shared" si="70"/>
        <v>21.756350780125487</v>
      </c>
      <c r="U99" s="12">
        <v>24.01</v>
      </c>
      <c r="V99" s="21">
        <f t="shared" si="65"/>
        <v>32533.550000000003</v>
      </c>
      <c r="W99" s="7"/>
    </row>
    <row r="100" spans="1:23" ht="35.25" customHeight="1" x14ac:dyDescent="0.3">
      <c r="A100" s="25">
        <v>22</v>
      </c>
      <c r="B100" s="18" t="s">
        <v>168</v>
      </c>
      <c r="C100" s="10" t="s">
        <v>30</v>
      </c>
      <c r="D100" s="13">
        <v>1253</v>
      </c>
      <c r="E100" s="29">
        <v>14</v>
      </c>
      <c r="F100" s="28">
        <f t="shared" si="59"/>
        <v>17542</v>
      </c>
      <c r="G100" s="17">
        <v>15</v>
      </c>
      <c r="H100" s="17">
        <v>23.5</v>
      </c>
      <c r="I100" s="17">
        <v>20</v>
      </c>
      <c r="J100" s="17">
        <v>25</v>
      </c>
      <c r="K100" s="72"/>
      <c r="L100" s="17"/>
      <c r="M100" s="17">
        <v>29.84</v>
      </c>
      <c r="N100" s="17">
        <v>28.9</v>
      </c>
      <c r="O100" s="17">
        <v>29</v>
      </c>
      <c r="P100" s="19">
        <f t="shared" si="66"/>
        <v>24.462857142857143</v>
      </c>
      <c r="Q100" s="71">
        <f t="shared" si="67"/>
        <v>5.4751855806773317</v>
      </c>
      <c r="R100" s="20">
        <f t="shared" si="68"/>
        <v>0.22381627578101684</v>
      </c>
      <c r="S100" s="19">
        <f t="shared" si="69"/>
        <v>29.938042723534473</v>
      </c>
      <c r="T100" s="19">
        <f t="shared" si="70"/>
        <v>18.987671562179813</v>
      </c>
      <c r="U100" s="12">
        <v>24.46</v>
      </c>
      <c r="V100" s="21">
        <f t="shared" si="65"/>
        <v>30648.38</v>
      </c>
      <c r="W100" s="7"/>
    </row>
    <row r="101" spans="1:23" ht="38.25" customHeight="1" x14ac:dyDescent="0.3">
      <c r="A101" s="25">
        <v>23</v>
      </c>
      <c r="B101" s="18" t="s">
        <v>169</v>
      </c>
      <c r="C101" s="10" t="s">
        <v>30</v>
      </c>
      <c r="D101" s="13">
        <v>1135</v>
      </c>
      <c r="E101" s="29">
        <v>14</v>
      </c>
      <c r="F101" s="28">
        <f t="shared" si="59"/>
        <v>15890</v>
      </c>
      <c r="G101" s="17">
        <v>20</v>
      </c>
      <c r="H101" s="72"/>
      <c r="I101" s="72"/>
      <c r="J101" s="72"/>
      <c r="K101" s="72"/>
      <c r="L101" s="72"/>
      <c r="M101" s="17">
        <v>28.91</v>
      </c>
      <c r="N101" s="17">
        <v>27.9</v>
      </c>
      <c r="O101" s="17">
        <v>29</v>
      </c>
      <c r="P101" s="19">
        <f t="shared" si="66"/>
        <v>26.452500000000001</v>
      </c>
      <c r="Q101" s="71">
        <f t="shared" si="67"/>
        <v>4.3304763017478782</v>
      </c>
      <c r="R101" s="20">
        <f t="shared" si="68"/>
        <v>0.16370763828552606</v>
      </c>
      <c r="S101" s="19">
        <f t="shared" si="69"/>
        <v>30.78297630174788</v>
      </c>
      <c r="T101" s="19">
        <f t="shared" si="70"/>
        <v>22.122023698252121</v>
      </c>
      <c r="U101" s="12">
        <v>26.45</v>
      </c>
      <c r="V101" s="21">
        <f t="shared" si="65"/>
        <v>30020.75</v>
      </c>
      <c r="W101" s="7"/>
    </row>
    <row r="102" spans="1:23" ht="32.25" customHeight="1" x14ac:dyDescent="0.3">
      <c r="A102" s="25">
        <v>24</v>
      </c>
      <c r="B102" s="18" t="s">
        <v>170</v>
      </c>
      <c r="C102" s="10" t="s">
        <v>30</v>
      </c>
      <c r="D102" s="13">
        <v>1096</v>
      </c>
      <c r="E102" s="29">
        <v>17</v>
      </c>
      <c r="F102" s="28">
        <f t="shared" si="59"/>
        <v>18632</v>
      </c>
      <c r="G102" s="17">
        <v>23.5</v>
      </c>
      <c r="H102" s="17">
        <v>20</v>
      </c>
      <c r="I102" s="72"/>
      <c r="J102" s="72"/>
      <c r="K102" s="72"/>
      <c r="L102" s="72"/>
      <c r="M102" s="17">
        <v>34.299999999999997</v>
      </c>
      <c r="N102" s="17">
        <v>35</v>
      </c>
      <c r="O102" s="17">
        <v>35</v>
      </c>
      <c r="P102" s="19">
        <f t="shared" si="66"/>
        <v>29.560000000000002</v>
      </c>
      <c r="Q102" s="71">
        <f t="shared" si="67"/>
        <v>7.2417539311964854</v>
      </c>
      <c r="R102" s="20">
        <f t="shared" si="68"/>
        <v>0.24498490971571329</v>
      </c>
      <c r="S102" s="19">
        <f t="shared" si="69"/>
        <v>36.801753931196487</v>
      </c>
      <c r="T102" s="19">
        <f t="shared" si="70"/>
        <v>22.318246068803518</v>
      </c>
      <c r="U102" s="12">
        <v>29.56</v>
      </c>
      <c r="V102" s="21">
        <f t="shared" si="65"/>
        <v>32397.759999999998</v>
      </c>
      <c r="W102" s="7"/>
    </row>
    <row r="103" spans="1:23" ht="37.5" customHeight="1" x14ac:dyDescent="0.3">
      <c r="A103" s="25">
        <v>25</v>
      </c>
      <c r="B103" s="18" t="s">
        <v>171</v>
      </c>
      <c r="C103" s="10" t="s">
        <v>30</v>
      </c>
      <c r="D103" s="13">
        <v>963</v>
      </c>
      <c r="E103" s="29">
        <v>19</v>
      </c>
      <c r="F103" s="28">
        <f t="shared" si="59"/>
        <v>18297</v>
      </c>
      <c r="G103" s="17">
        <v>20</v>
      </c>
      <c r="H103" s="17"/>
      <c r="I103" s="72"/>
      <c r="J103" s="72"/>
      <c r="K103" s="72"/>
      <c r="L103" s="72"/>
      <c r="M103" s="17">
        <v>38.94</v>
      </c>
      <c r="N103" s="17">
        <v>39</v>
      </c>
      <c r="O103" s="17">
        <v>35</v>
      </c>
      <c r="P103" s="19">
        <f t="shared" si="66"/>
        <v>33.234999999999999</v>
      </c>
      <c r="Q103" s="71">
        <f t="shared" si="67"/>
        <v>9.0196581605587003</v>
      </c>
      <c r="R103" s="20">
        <f t="shared" si="68"/>
        <v>0.27139034633845949</v>
      </c>
      <c r="S103" s="19">
        <f t="shared" si="69"/>
        <v>42.254658160558698</v>
      </c>
      <c r="T103" s="19">
        <f t="shared" si="70"/>
        <v>24.215341839441301</v>
      </c>
      <c r="U103" s="12">
        <v>33.24</v>
      </c>
      <c r="V103" s="21">
        <f t="shared" si="65"/>
        <v>32010.120000000003</v>
      </c>
      <c r="W103" s="7"/>
    </row>
    <row r="104" spans="1:23" ht="30" customHeight="1" x14ac:dyDescent="0.3">
      <c r="A104" s="25">
        <v>26</v>
      </c>
      <c r="B104" s="18" t="s">
        <v>172</v>
      </c>
      <c r="C104" s="10" t="s">
        <v>30</v>
      </c>
      <c r="D104" s="13">
        <v>559</v>
      </c>
      <c r="E104" s="29">
        <v>24</v>
      </c>
      <c r="F104" s="28">
        <f t="shared" si="59"/>
        <v>13416</v>
      </c>
      <c r="G104" s="17"/>
      <c r="H104" s="17"/>
      <c r="I104" s="17"/>
      <c r="J104" s="17"/>
      <c r="K104" s="17"/>
      <c r="L104" s="17"/>
      <c r="M104" s="17">
        <v>49</v>
      </c>
      <c r="N104" s="17">
        <v>49</v>
      </c>
      <c r="O104" s="17">
        <v>45</v>
      </c>
      <c r="P104" s="19">
        <f t="shared" si="66"/>
        <v>47.666666666666664</v>
      </c>
      <c r="Q104" s="71">
        <f t="shared" si="67"/>
        <v>2.3094010767585029</v>
      </c>
      <c r="R104" s="20">
        <f t="shared" si="68"/>
        <v>4.8448973638290274E-2</v>
      </c>
      <c r="S104" s="19">
        <f t="shared" si="69"/>
        <v>49.976067743425169</v>
      </c>
      <c r="T104" s="19">
        <f t="shared" si="70"/>
        <v>45.35726558990816</v>
      </c>
      <c r="U104" s="12">
        <v>47.67</v>
      </c>
      <c r="V104" s="21">
        <f t="shared" si="65"/>
        <v>26647.530000000002</v>
      </c>
      <c r="W104" s="7"/>
    </row>
    <row r="105" spans="1:23" ht="37.5" customHeight="1" x14ac:dyDescent="0.3">
      <c r="A105" s="25">
        <v>27</v>
      </c>
      <c r="B105" s="18" t="s">
        <v>59</v>
      </c>
      <c r="C105" s="10" t="s">
        <v>30</v>
      </c>
      <c r="D105" s="13">
        <v>496</v>
      </c>
      <c r="E105" s="29">
        <v>30</v>
      </c>
      <c r="F105" s="28">
        <f t="shared" si="59"/>
        <v>14880</v>
      </c>
      <c r="G105" s="17">
        <v>48.9</v>
      </c>
      <c r="H105" s="17"/>
      <c r="I105" s="17"/>
      <c r="J105" s="17"/>
      <c r="K105" s="17"/>
      <c r="L105" s="17"/>
      <c r="M105" s="17">
        <v>59.78</v>
      </c>
      <c r="N105" s="17">
        <v>59.8</v>
      </c>
      <c r="O105" s="17">
        <v>55</v>
      </c>
      <c r="P105" s="19">
        <f t="shared" si="66"/>
        <v>55.870000000000005</v>
      </c>
      <c r="Q105" s="71">
        <f t="shared" si="67"/>
        <v>5.1662623497715128</v>
      </c>
      <c r="R105" s="20">
        <f t="shared" si="68"/>
        <v>9.2469345798666766E-2</v>
      </c>
      <c r="S105" s="19">
        <f t="shared" si="69"/>
        <v>61.036262349771519</v>
      </c>
      <c r="T105" s="19">
        <f t="shared" si="70"/>
        <v>50.70373765022849</v>
      </c>
      <c r="U105" s="12">
        <v>55.87</v>
      </c>
      <c r="V105" s="21">
        <f t="shared" si="65"/>
        <v>27711.52</v>
      </c>
      <c r="W105" s="7"/>
    </row>
    <row r="106" spans="1:23" ht="26.25" customHeight="1" x14ac:dyDescent="0.3">
      <c r="A106" s="25">
        <v>28</v>
      </c>
      <c r="B106" s="18" t="s">
        <v>60</v>
      </c>
      <c r="C106" s="10" t="s">
        <v>30</v>
      </c>
      <c r="D106" s="13">
        <v>559</v>
      </c>
      <c r="E106" s="29">
        <v>32</v>
      </c>
      <c r="F106" s="28">
        <f t="shared" si="59"/>
        <v>17888</v>
      </c>
      <c r="G106" s="17">
        <v>48.9</v>
      </c>
      <c r="H106" s="17"/>
      <c r="I106" s="17"/>
      <c r="J106" s="17"/>
      <c r="K106" s="17"/>
      <c r="L106" s="17"/>
      <c r="M106" s="17">
        <v>63.7</v>
      </c>
      <c r="N106" s="17">
        <v>63.9</v>
      </c>
      <c r="O106" s="17">
        <v>65</v>
      </c>
      <c r="P106" s="19">
        <f t="shared" si="66"/>
        <v>60.375</v>
      </c>
      <c r="Q106" s="71">
        <f t="shared" si="67"/>
        <v>7.6713210509446714</v>
      </c>
      <c r="R106" s="20">
        <f t="shared" si="68"/>
        <v>0.12706121823510844</v>
      </c>
      <c r="S106" s="19">
        <f t="shared" si="69"/>
        <v>68.04632105094467</v>
      </c>
      <c r="T106" s="19">
        <f t="shared" si="70"/>
        <v>52.70367894905533</v>
      </c>
      <c r="U106" s="12">
        <v>60.38</v>
      </c>
      <c r="V106" s="21">
        <f t="shared" si="65"/>
        <v>33752.42</v>
      </c>
      <c r="W106" s="7"/>
    </row>
    <row r="107" spans="1:23" ht="27" customHeight="1" x14ac:dyDescent="0.3">
      <c r="A107" s="25">
        <v>29</v>
      </c>
      <c r="B107" s="18" t="s">
        <v>173</v>
      </c>
      <c r="C107" s="10" t="s">
        <v>30</v>
      </c>
      <c r="D107" s="13">
        <v>545</v>
      </c>
      <c r="E107" s="29">
        <v>53</v>
      </c>
      <c r="F107" s="28">
        <f t="shared" si="59"/>
        <v>28885</v>
      </c>
      <c r="G107" s="17"/>
      <c r="H107" s="17"/>
      <c r="I107" s="17"/>
      <c r="J107" s="17"/>
      <c r="K107" s="17"/>
      <c r="L107" s="17"/>
      <c r="M107" s="17">
        <v>102.63</v>
      </c>
      <c r="N107" s="17">
        <v>101.9</v>
      </c>
      <c r="O107" s="17">
        <v>110</v>
      </c>
      <c r="P107" s="19">
        <f t="shared" si="66"/>
        <v>104.84333333333332</v>
      </c>
      <c r="Q107" s="71">
        <f t="shared" si="67"/>
        <v>4.4806956305169097</v>
      </c>
      <c r="R107" s="20">
        <f t="shared" si="68"/>
        <v>4.2737058123392777E-2</v>
      </c>
      <c r="S107" s="19">
        <f t="shared" si="69"/>
        <v>109.32402896385022</v>
      </c>
      <c r="T107" s="19">
        <f t="shared" si="70"/>
        <v>100.36263770281641</v>
      </c>
      <c r="U107" s="12">
        <v>104.84</v>
      </c>
      <c r="V107" s="21">
        <f t="shared" si="65"/>
        <v>57137.8</v>
      </c>
      <c r="W107" s="7"/>
    </row>
    <row r="108" spans="1:23" ht="21" customHeight="1" x14ac:dyDescent="0.3">
      <c r="A108" s="25">
        <v>30</v>
      </c>
      <c r="B108" s="18" t="s">
        <v>214</v>
      </c>
      <c r="C108" s="10" t="s">
        <v>30</v>
      </c>
      <c r="D108" s="13">
        <v>743</v>
      </c>
      <c r="E108" s="29">
        <v>100</v>
      </c>
      <c r="F108" s="28">
        <f t="shared" si="59"/>
        <v>74300</v>
      </c>
      <c r="G108" s="17"/>
      <c r="H108" s="17"/>
      <c r="I108" s="17"/>
      <c r="J108" s="17"/>
      <c r="K108" s="17"/>
      <c r="L108" s="17"/>
      <c r="M108" s="17">
        <v>191.11</v>
      </c>
      <c r="N108" s="17">
        <v>192</v>
      </c>
      <c r="O108" s="17">
        <v>190</v>
      </c>
      <c r="P108" s="19">
        <f t="shared" si="66"/>
        <v>191.03666666666666</v>
      </c>
      <c r="Q108" s="71">
        <f t="shared" si="67"/>
        <v>1.0020146372849723</v>
      </c>
      <c r="R108" s="20">
        <f t="shared" si="68"/>
        <v>5.2451430124320231E-3</v>
      </c>
      <c r="S108" s="19">
        <f t="shared" si="69"/>
        <v>192.03868130395165</v>
      </c>
      <c r="T108" s="19">
        <f t="shared" si="70"/>
        <v>190.03465202938168</v>
      </c>
      <c r="U108" s="12">
        <v>191.04</v>
      </c>
      <c r="V108" s="21">
        <f t="shared" si="65"/>
        <v>141942.72</v>
      </c>
      <c r="W108" s="7"/>
    </row>
    <row r="109" spans="1:23" ht="25.5" customHeight="1" x14ac:dyDescent="0.3">
      <c r="A109" s="25">
        <v>31</v>
      </c>
      <c r="B109" s="18" t="s">
        <v>215</v>
      </c>
      <c r="C109" s="10" t="s">
        <v>30</v>
      </c>
      <c r="D109" s="13">
        <v>1017</v>
      </c>
      <c r="E109" s="29">
        <v>99</v>
      </c>
      <c r="F109" s="28">
        <f t="shared" si="59"/>
        <v>100683</v>
      </c>
      <c r="G109" s="17"/>
      <c r="H109" s="17"/>
      <c r="I109" s="17"/>
      <c r="J109" s="17"/>
      <c r="K109" s="17"/>
      <c r="L109" s="17"/>
      <c r="M109" s="17">
        <v>188.65</v>
      </c>
      <c r="N109" s="17">
        <v>189</v>
      </c>
      <c r="O109" s="17">
        <v>190</v>
      </c>
      <c r="P109" s="19">
        <f t="shared" si="66"/>
        <v>189.21666666666667</v>
      </c>
      <c r="Q109" s="71">
        <f t="shared" si="67"/>
        <v>0.70059498523278774</v>
      </c>
      <c r="R109" s="20">
        <f t="shared" si="68"/>
        <v>3.7026071623330629E-3</v>
      </c>
      <c r="S109" s="19">
        <f t="shared" si="69"/>
        <v>189.91726165189945</v>
      </c>
      <c r="T109" s="19">
        <f t="shared" si="70"/>
        <v>188.51607168143389</v>
      </c>
      <c r="U109" s="12">
        <v>189.22</v>
      </c>
      <c r="V109" s="21">
        <f t="shared" si="65"/>
        <v>192436.74</v>
      </c>
      <c r="W109" s="7"/>
    </row>
    <row r="110" spans="1:23" ht="27" customHeight="1" x14ac:dyDescent="0.3">
      <c r="A110" s="25">
        <v>32</v>
      </c>
      <c r="B110" s="18" t="s">
        <v>174</v>
      </c>
      <c r="C110" s="10" t="s">
        <v>30</v>
      </c>
      <c r="D110" s="13">
        <v>1161</v>
      </c>
      <c r="E110" s="29">
        <v>87</v>
      </c>
      <c r="F110" s="28">
        <f t="shared" si="59"/>
        <v>101007</v>
      </c>
      <c r="G110" s="17"/>
      <c r="H110" s="17"/>
      <c r="I110" s="17"/>
      <c r="J110" s="17"/>
      <c r="K110" s="17"/>
      <c r="L110" s="17"/>
      <c r="M110" s="17">
        <v>166.17</v>
      </c>
      <c r="N110" s="17">
        <v>166</v>
      </c>
      <c r="O110" s="17">
        <v>165</v>
      </c>
      <c r="P110" s="19">
        <f t="shared" si="66"/>
        <v>165.72333333333333</v>
      </c>
      <c r="Q110" s="71">
        <f t="shared" si="67"/>
        <v>0.63216559012123374</v>
      </c>
      <c r="R110" s="20">
        <f t="shared" si="68"/>
        <v>3.8145840866578864E-3</v>
      </c>
      <c r="S110" s="19">
        <f t="shared" si="69"/>
        <v>166.35549892345458</v>
      </c>
      <c r="T110" s="19">
        <f t="shared" si="70"/>
        <v>165.09116774321208</v>
      </c>
      <c r="U110" s="12">
        <v>165.72</v>
      </c>
      <c r="V110" s="21">
        <f t="shared" si="65"/>
        <v>192400.92</v>
      </c>
      <c r="W110" s="7"/>
    </row>
    <row r="111" spans="1:23" ht="30" customHeight="1" x14ac:dyDescent="0.3">
      <c r="A111" s="25">
        <v>33</v>
      </c>
      <c r="B111" s="18" t="s">
        <v>175</v>
      </c>
      <c r="C111" s="10" t="s">
        <v>30</v>
      </c>
      <c r="D111" s="13">
        <v>1205</v>
      </c>
      <c r="E111" s="29">
        <v>87</v>
      </c>
      <c r="F111" s="28">
        <f t="shared" si="59"/>
        <v>104835</v>
      </c>
      <c r="G111" s="17"/>
      <c r="H111" s="17"/>
      <c r="I111" s="17"/>
      <c r="J111" s="17"/>
      <c r="K111" s="17"/>
      <c r="L111" s="17"/>
      <c r="M111" s="17">
        <v>167.19</v>
      </c>
      <c r="N111" s="17">
        <v>168</v>
      </c>
      <c r="O111" s="17">
        <v>165</v>
      </c>
      <c r="P111" s="19">
        <f t="shared" si="66"/>
        <v>166.73</v>
      </c>
      <c r="Q111" s="71">
        <f t="shared" si="67"/>
        <v>1.5519987113396707</v>
      </c>
      <c r="R111" s="20">
        <f t="shared" si="68"/>
        <v>9.3084550551170795E-3</v>
      </c>
      <c r="S111" s="19">
        <f t="shared" si="69"/>
        <v>168.28199871133967</v>
      </c>
      <c r="T111" s="19">
        <f t="shared" si="70"/>
        <v>165.17800128866031</v>
      </c>
      <c r="U111" s="12">
        <v>166.73</v>
      </c>
      <c r="V111" s="21">
        <f t="shared" si="65"/>
        <v>200909.65</v>
      </c>
      <c r="W111" s="7"/>
    </row>
    <row r="112" spans="1:23" ht="32.25" customHeight="1" x14ac:dyDescent="0.3">
      <c r="A112" s="25">
        <v>34</v>
      </c>
      <c r="B112" s="18" t="s">
        <v>176</v>
      </c>
      <c r="C112" s="10" t="s">
        <v>30</v>
      </c>
      <c r="D112" s="13">
        <v>1077</v>
      </c>
      <c r="E112" s="29">
        <v>77</v>
      </c>
      <c r="F112" s="28">
        <f t="shared" si="59"/>
        <v>82929</v>
      </c>
      <c r="G112" s="17"/>
      <c r="H112" s="17"/>
      <c r="I112" s="17"/>
      <c r="J112" s="17"/>
      <c r="K112" s="17"/>
      <c r="L112" s="17"/>
      <c r="M112" s="17">
        <v>147.49</v>
      </c>
      <c r="N112" s="17">
        <v>149</v>
      </c>
      <c r="O112" s="17">
        <v>165</v>
      </c>
      <c r="P112" s="19">
        <f t="shared" si="66"/>
        <v>153.83000000000001</v>
      </c>
      <c r="Q112" s="71">
        <f t="shared" si="67"/>
        <v>9.7029222402325761</v>
      </c>
      <c r="R112" s="20">
        <f t="shared" si="68"/>
        <v>6.3075617501349379E-2</v>
      </c>
      <c r="S112" s="19">
        <f t="shared" si="69"/>
        <v>163.53292224023258</v>
      </c>
      <c r="T112" s="19">
        <f t="shared" si="70"/>
        <v>144.12707775976745</v>
      </c>
      <c r="U112" s="12">
        <v>153.83000000000001</v>
      </c>
      <c r="V112" s="21">
        <f t="shared" si="65"/>
        <v>165674.91</v>
      </c>
      <c r="W112" s="7"/>
    </row>
    <row r="113" spans="1:23" ht="27" customHeight="1" x14ac:dyDescent="0.3">
      <c r="A113" s="25">
        <v>35</v>
      </c>
      <c r="B113" s="18" t="s">
        <v>177</v>
      </c>
      <c r="C113" s="10" t="s">
        <v>30</v>
      </c>
      <c r="D113" s="13">
        <v>915</v>
      </c>
      <c r="E113" s="29">
        <v>99</v>
      </c>
      <c r="F113" s="28">
        <f t="shared" si="59"/>
        <v>90585</v>
      </c>
      <c r="G113" s="17"/>
      <c r="H113" s="17"/>
      <c r="I113" s="17"/>
      <c r="J113" s="17"/>
      <c r="K113" s="17"/>
      <c r="L113" s="17"/>
      <c r="M113" s="17">
        <v>187.43</v>
      </c>
      <c r="N113" s="17">
        <v>188</v>
      </c>
      <c r="O113" s="17">
        <v>165</v>
      </c>
      <c r="P113" s="19">
        <f t="shared" si="66"/>
        <v>180.14333333333335</v>
      </c>
      <c r="Q113" s="71">
        <f t="shared" si="67"/>
        <v>13.117607759547218</v>
      </c>
      <c r="R113" s="20">
        <f t="shared" si="68"/>
        <v>7.2817614267604774E-2</v>
      </c>
      <c r="S113" s="19">
        <f t="shared" si="69"/>
        <v>193.26094109288056</v>
      </c>
      <c r="T113" s="19">
        <f t="shared" si="70"/>
        <v>167.02572557378613</v>
      </c>
      <c r="U113" s="12">
        <v>180.14</v>
      </c>
      <c r="V113" s="21">
        <f t="shared" si="65"/>
        <v>164828.09999999998</v>
      </c>
      <c r="W113" s="7"/>
    </row>
    <row r="114" spans="1:23" ht="33" customHeight="1" x14ac:dyDescent="0.3">
      <c r="A114" s="25">
        <v>36</v>
      </c>
      <c r="B114" s="18" t="s">
        <v>178</v>
      </c>
      <c r="C114" s="10" t="s">
        <v>30</v>
      </c>
      <c r="D114" s="13">
        <v>1035</v>
      </c>
      <c r="E114" s="29">
        <v>83</v>
      </c>
      <c r="F114" s="28">
        <f t="shared" si="59"/>
        <v>85905</v>
      </c>
      <c r="G114" s="17"/>
      <c r="H114" s="17"/>
      <c r="I114" s="17"/>
      <c r="J114" s="17"/>
      <c r="K114" s="17"/>
      <c r="L114" s="17"/>
      <c r="M114" s="17">
        <v>156.80000000000001</v>
      </c>
      <c r="N114" s="17">
        <v>157</v>
      </c>
      <c r="O114" s="17">
        <v>165</v>
      </c>
      <c r="P114" s="19">
        <f t="shared" si="66"/>
        <v>159.6</v>
      </c>
      <c r="Q114" s="71">
        <f t="shared" si="67"/>
        <v>4.6776062254105968</v>
      </c>
      <c r="R114" s="20">
        <f t="shared" si="68"/>
        <v>2.9308309683023791E-2</v>
      </c>
      <c r="S114" s="19">
        <f t="shared" si="69"/>
        <v>164.27760622541058</v>
      </c>
      <c r="T114" s="19">
        <f t="shared" si="70"/>
        <v>154.92239377458941</v>
      </c>
      <c r="U114" s="12">
        <v>159.6</v>
      </c>
      <c r="V114" s="21">
        <f t="shared" si="65"/>
        <v>165186</v>
      </c>
      <c r="W114" s="7"/>
    </row>
    <row r="115" spans="1:23" ht="32.25" customHeight="1" x14ac:dyDescent="0.3">
      <c r="A115" s="25">
        <v>37</v>
      </c>
      <c r="B115" s="18" t="s">
        <v>179</v>
      </c>
      <c r="C115" s="10" t="s">
        <v>30</v>
      </c>
      <c r="D115" s="13">
        <v>890</v>
      </c>
      <c r="E115" s="29">
        <v>113</v>
      </c>
      <c r="F115" s="28">
        <f t="shared" si="59"/>
        <v>100570</v>
      </c>
      <c r="G115" s="17"/>
      <c r="H115" s="17"/>
      <c r="I115" s="17"/>
      <c r="J115" s="17"/>
      <c r="K115" s="17"/>
      <c r="L115" s="17"/>
      <c r="M115" s="17">
        <v>213.15</v>
      </c>
      <c r="N115" s="17">
        <v>214</v>
      </c>
      <c r="O115" s="17">
        <v>165</v>
      </c>
      <c r="P115" s="19">
        <f t="shared" si="66"/>
        <v>197.38333333333333</v>
      </c>
      <c r="Q115" s="71">
        <f t="shared" si="67"/>
        <v>28.048009436203028</v>
      </c>
      <c r="R115" s="20">
        <f t="shared" si="68"/>
        <v>0.14209917809441711</v>
      </c>
      <c r="S115" s="19">
        <f t="shared" si="69"/>
        <v>225.43134276953634</v>
      </c>
      <c r="T115" s="19">
        <f t="shared" si="70"/>
        <v>169.33532389713031</v>
      </c>
      <c r="U115" s="12">
        <v>197.38</v>
      </c>
      <c r="V115" s="21">
        <f t="shared" si="65"/>
        <v>175668.19999999998</v>
      </c>
      <c r="W115" s="7"/>
    </row>
    <row r="116" spans="1:23" x14ac:dyDescent="0.3">
      <c r="A116" s="78" t="s">
        <v>63</v>
      </c>
      <c r="B116" s="78"/>
      <c r="C116" s="78"/>
      <c r="D116" s="78"/>
      <c r="E116" s="78"/>
      <c r="F116" s="65">
        <f>SUM(F79:F115)</f>
        <v>1799987</v>
      </c>
      <c r="G116" s="89" t="s">
        <v>64</v>
      </c>
      <c r="H116" s="89"/>
      <c r="I116" s="89"/>
      <c r="J116" s="89"/>
      <c r="K116" s="89"/>
      <c r="L116" s="89"/>
      <c r="M116" s="89"/>
      <c r="N116" s="89"/>
      <c r="O116" s="89"/>
      <c r="P116" s="89"/>
      <c r="Q116" s="89"/>
      <c r="R116" s="89"/>
      <c r="S116" s="89"/>
      <c r="T116" s="89"/>
      <c r="U116" s="89"/>
      <c r="V116" s="21">
        <f>SUM(V79:V115)</f>
        <v>3418683.9000000004</v>
      </c>
      <c r="W116" s="7"/>
    </row>
    <row r="117" spans="1:23" s="2" customFormat="1" x14ac:dyDescent="0.3">
      <c r="A117" s="31"/>
      <c r="B117" s="31"/>
      <c r="C117" s="31"/>
      <c r="D117" s="31"/>
      <c r="E117" s="31"/>
      <c r="F117" s="42"/>
      <c r="G117" s="40"/>
      <c r="H117" s="40"/>
      <c r="I117" s="40"/>
      <c r="J117" s="40"/>
      <c r="K117" s="40"/>
      <c r="L117" s="40"/>
      <c r="M117" s="40"/>
      <c r="N117" s="40"/>
      <c r="O117" s="40"/>
      <c r="P117" s="40"/>
      <c r="Q117" s="40"/>
      <c r="R117" s="40"/>
      <c r="S117" s="40"/>
      <c r="T117" s="40"/>
      <c r="U117" s="40"/>
      <c r="V117" s="43"/>
      <c r="W117" s="34"/>
    </row>
    <row r="118" spans="1:23" x14ac:dyDescent="0.3">
      <c r="A118" s="76" t="s">
        <v>65</v>
      </c>
      <c r="B118" s="76"/>
      <c r="C118" s="76"/>
      <c r="D118" s="76"/>
      <c r="E118" s="76"/>
      <c r="F118" s="76"/>
      <c r="G118" s="76"/>
      <c r="H118" s="76"/>
      <c r="I118" s="76"/>
      <c r="J118" s="76"/>
      <c r="K118" s="76"/>
      <c r="L118" s="76"/>
      <c r="M118" s="76"/>
      <c r="N118" s="76"/>
      <c r="O118" s="76"/>
      <c r="P118" s="76"/>
      <c r="Q118" s="76"/>
      <c r="R118" s="76"/>
      <c r="S118" s="76"/>
      <c r="T118" s="76"/>
      <c r="U118" s="76"/>
      <c r="V118" s="76"/>
      <c r="W118" s="7"/>
    </row>
    <row r="119" spans="1:23" ht="23.25" customHeight="1" x14ac:dyDescent="0.3">
      <c r="A119" s="25">
        <v>1</v>
      </c>
      <c r="B119" s="44" t="s">
        <v>180</v>
      </c>
      <c r="C119" s="10" t="s">
        <v>30</v>
      </c>
      <c r="D119" s="13">
        <v>33838</v>
      </c>
      <c r="E119" s="29">
        <v>10</v>
      </c>
      <c r="F119" s="28">
        <f t="shared" ref="F119:F133" si="71">PRODUCT(D119,E119)</f>
        <v>338380</v>
      </c>
      <c r="G119" s="75">
        <v>6.9</v>
      </c>
      <c r="H119" s="17">
        <v>10.49</v>
      </c>
      <c r="I119" s="17"/>
      <c r="J119" s="17"/>
      <c r="K119" s="17"/>
      <c r="L119" s="17"/>
      <c r="M119" s="17">
        <v>10.78</v>
      </c>
      <c r="N119" s="17">
        <v>12</v>
      </c>
      <c r="O119" s="17">
        <v>11</v>
      </c>
      <c r="P119" s="19">
        <f t="shared" ref="P119" si="72">AVERAGE(G119,H119,I119,J119,K119,L119,M119,N119, O119)</f>
        <v>10.234</v>
      </c>
      <c r="Q119" s="71">
        <f t="shared" ref="Q119" si="73">_xlfn.STDEV.S(G119,H119,I119,J119,K119,L119,M119,N119,O119)</f>
        <v>1.9483788132701485</v>
      </c>
      <c r="R119" s="20">
        <f t="shared" ref="R119" si="74">Q119/P119</f>
        <v>0.1903829209761724</v>
      </c>
      <c r="S119" s="19">
        <f t="shared" ref="S119" si="75">SUM(P119,Q119)</f>
        <v>12.182378813270148</v>
      </c>
      <c r="T119" s="19">
        <f t="shared" ref="T119" si="76">P119-Q119</f>
        <v>8.2856211867298519</v>
      </c>
      <c r="U119" s="12">
        <v>10.23</v>
      </c>
      <c r="V119" s="21">
        <f t="shared" ref="V119:V133" si="77">PRODUCT(D119,U119)</f>
        <v>346162.74</v>
      </c>
      <c r="W119" s="7"/>
    </row>
    <row r="120" spans="1:23" ht="37.5" customHeight="1" x14ac:dyDescent="0.3">
      <c r="A120" s="25">
        <v>2</v>
      </c>
      <c r="B120" s="44" t="s">
        <v>181</v>
      </c>
      <c r="C120" s="10" t="s">
        <v>30</v>
      </c>
      <c r="D120" s="13">
        <v>26185</v>
      </c>
      <c r="E120" s="29">
        <v>12.5</v>
      </c>
      <c r="F120" s="28">
        <f t="shared" si="71"/>
        <v>327312.5</v>
      </c>
      <c r="G120" s="17">
        <v>15</v>
      </c>
      <c r="H120" s="17">
        <v>15.9</v>
      </c>
      <c r="I120" s="17"/>
      <c r="J120" s="17"/>
      <c r="K120" s="17"/>
      <c r="L120" s="17"/>
      <c r="M120" s="17">
        <v>13.67</v>
      </c>
      <c r="N120" s="17">
        <v>14.5</v>
      </c>
      <c r="O120" s="17">
        <v>15</v>
      </c>
      <c r="P120" s="19">
        <f t="shared" ref="P120:P124" si="78">AVERAGE(G120,H120,I120,J120,K120,L120,M120,N120, O120)</f>
        <v>14.813999999999998</v>
      </c>
      <c r="Q120" s="71">
        <f t="shared" ref="Q120:Q124" si="79">_xlfn.STDEV.S(G120,H120,I120,J120,K120,L120,M120,N120,O120)</f>
        <v>0.81484967938878161</v>
      </c>
      <c r="R120" s="20">
        <f t="shared" ref="R120:R133" si="80">Q120/P120</f>
        <v>5.5005378654568768E-2</v>
      </c>
      <c r="S120" s="19">
        <f t="shared" ref="S120:S133" si="81">SUM(P120,Q120)</f>
        <v>15.628849679388781</v>
      </c>
      <c r="T120" s="19">
        <f t="shared" ref="T120:T133" si="82">P120-Q120</f>
        <v>13.999150320611216</v>
      </c>
      <c r="U120" s="12">
        <v>14.81</v>
      </c>
      <c r="V120" s="21">
        <f t="shared" si="77"/>
        <v>387799.85000000003</v>
      </c>
      <c r="W120" s="7"/>
    </row>
    <row r="121" spans="1:23" ht="31.5" customHeight="1" x14ac:dyDescent="0.3">
      <c r="A121" s="25">
        <v>3</v>
      </c>
      <c r="B121" s="44" t="s">
        <v>182</v>
      </c>
      <c r="C121" s="10" t="s">
        <v>30</v>
      </c>
      <c r="D121" s="13">
        <v>1950</v>
      </c>
      <c r="E121" s="29">
        <v>67</v>
      </c>
      <c r="F121" s="28">
        <f t="shared" si="71"/>
        <v>130650</v>
      </c>
      <c r="G121" s="17"/>
      <c r="H121" s="72"/>
      <c r="I121" s="72"/>
      <c r="J121" s="72"/>
      <c r="K121" s="72"/>
      <c r="L121" s="72"/>
      <c r="M121" s="17">
        <v>73.5</v>
      </c>
      <c r="N121" s="17">
        <v>73.5</v>
      </c>
      <c r="O121" s="17">
        <v>75</v>
      </c>
      <c r="P121" s="19">
        <f t="shared" si="78"/>
        <v>74</v>
      </c>
      <c r="Q121" s="71">
        <f t="shared" si="79"/>
        <v>0.8660254037844386</v>
      </c>
      <c r="R121" s="20">
        <f t="shared" si="80"/>
        <v>1.1703045997087009E-2</v>
      </c>
      <c r="S121" s="19">
        <f t="shared" si="81"/>
        <v>74.866025403784434</v>
      </c>
      <c r="T121" s="19">
        <f t="shared" si="82"/>
        <v>73.133974596215566</v>
      </c>
      <c r="U121" s="12">
        <v>74</v>
      </c>
      <c r="V121" s="21">
        <f t="shared" si="77"/>
        <v>144300</v>
      </c>
      <c r="W121" s="7"/>
    </row>
    <row r="122" spans="1:23" ht="29.25" customHeight="1" x14ac:dyDescent="0.3">
      <c r="A122" s="25">
        <v>4</v>
      </c>
      <c r="B122" s="44" t="s">
        <v>66</v>
      </c>
      <c r="C122" s="10" t="s">
        <v>30</v>
      </c>
      <c r="D122" s="13">
        <v>1925</v>
      </c>
      <c r="E122" s="29">
        <v>67</v>
      </c>
      <c r="F122" s="28">
        <f t="shared" si="71"/>
        <v>128975</v>
      </c>
      <c r="G122" s="17"/>
      <c r="H122" s="72"/>
      <c r="I122" s="72"/>
      <c r="J122" s="72"/>
      <c r="K122" s="72"/>
      <c r="L122" s="72"/>
      <c r="M122" s="17">
        <v>98</v>
      </c>
      <c r="N122" s="17">
        <v>98</v>
      </c>
      <c r="O122" s="17">
        <v>99</v>
      </c>
      <c r="P122" s="19">
        <f t="shared" si="78"/>
        <v>98.333333333333329</v>
      </c>
      <c r="Q122" s="71">
        <f t="shared" si="79"/>
        <v>0.57735026918962573</v>
      </c>
      <c r="R122" s="20">
        <f t="shared" si="80"/>
        <v>5.8713586697250074E-3</v>
      </c>
      <c r="S122" s="19">
        <f t="shared" si="81"/>
        <v>98.910683602522951</v>
      </c>
      <c r="T122" s="19">
        <f t="shared" si="82"/>
        <v>97.755983064143706</v>
      </c>
      <c r="U122" s="12">
        <v>98.33</v>
      </c>
      <c r="V122" s="21">
        <f t="shared" si="77"/>
        <v>189285.25</v>
      </c>
      <c r="W122" s="7"/>
    </row>
    <row r="123" spans="1:23" ht="27" customHeight="1" x14ac:dyDescent="0.3">
      <c r="A123" s="25">
        <v>5</v>
      </c>
      <c r="B123" s="44" t="s">
        <v>183</v>
      </c>
      <c r="C123" s="10" t="s">
        <v>30</v>
      </c>
      <c r="D123" s="13">
        <v>853</v>
      </c>
      <c r="E123" s="29">
        <v>10</v>
      </c>
      <c r="F123" s="28">
        <f t="shared" si="71"/>
        <v>8530</v>
      </c>
      <c r="G123" s="17"/>
      <c r="H123" s="17"/>
      <c r="I123" s="17"/>
      <c r="J123" s="17"/>
      <c r="K123" s="17"/>
      <c r="L123" s="17"/>
      <c r="M123" s="17">
        <v>147</v>
      </c>
      <c r="N123" s="17">
        <v>146</v>
      </c>
      <c r="O123" s="17">
        <v>145</v>
      </c>
      <c r="P123" s="19">
        <f t="shared" si="78"/>
        <v>146</v>
      </c>
      <c r="Q123" s="71">
        <f t="shared" si="79"/>
        <v>1</v>
      </c>
      <c r="R123" s="20">
        <f t="shared" si="80"/>
        <v>6.8493150684931503E-3</v>
      </c>
      <c r="S123" s="19">
        <f t="shared" si="81"/>
        <v>147</v>
      </c>
      <c r="T123" s="19">
        <f t="shared" si="82"/>
        <v>145</v>
      </c>
      <c r="U123" s="12">
        <v>146</v>
      </c>
      <c r="V123" s="21">
        <f t="shared" si="77"/>
        <v>124538</v>
      </c>
      <c r="W123" s="7"/>
    </row>
    <row r="124" spans="1:23" ht="33" customHeight="1" x14ac:dyDescent="0.3">
      <c r="A124" s="25">
        <v>6</v>
      </c>
      <c r="B124" s="44" t="s">
        <v>184</v>
      </c>
      <c r="C124" s="10" t="s">
        <v>30</v>
      </c>
      <c r="D124" s="13">
        <v>768</v>
      </c>
      <c r="E124" s="29">
        <v>20</v>
      </c>
      <c r="F124" s="28">
        <f t="shared" si="71"/>
        <v>15360</v>
      </c>
      <c r="G124" s="17"/>
      <c r="H124" s="17"/>
      <c r="I124" s="17"/>
      <c r="J124" s="17"/>
      <c r="K124" s="17"/>
      <c r="L124" s="17"/>
      <c r="M124" s="17">
        <v>294</v>
      </c>
      <c r="N124" s="17">
        <v>298</v>
      </c>
      <c r="O124" s="17">
        <v>299</v>
      </c>
      <c r="P124" s="19">
        <f t="shared" si="78"/>
        <v>297</v>
      </c>
      <c r="Q124" s="71">
        <f t="shared" si="79"/>
        <v>2.6457513110645907</v>
      </c>
      <c r="R124" s="20">
        <f t="shared" si="80"/>
        <v>8.9082535726080492E-3</v>
      </c>
      <c r="S124" s="19">
        <f t="shared" si="81"/>
        <v>299.6457513110646</v>
      </c>
      <c r="T124" s="19">
        <f t="shared" si="82"/>
        <v>294.3542486889354</v>
      </c>
      <c r="U124" s="12">
        <v>297</v>
      </c>
      <c r="V124" s="21">
        <f t="shared" si="77"/>
        <v>228096</v>
      </c>
      <c r="W124" s="7"/>
    </row>
    <row r="125" spans="1:23" ht="26.25" customHeight="1" x14ac:dyDescent="0.3">
      <c r="A125" s="25">
        <v>7</v>
      </c>
      <c r="B125" s="44" t="s">
        <v>67</v>
      </c>
      <c r="C125" s="10" t="s">
        <v>30</v>
      </c>
      <c r="D125" s="13">
        <v>1350</v>
      </c>
      <c r="E125" s="29">
        <v>19.899999999999999</v>
      </c>
      <c r="F125" s="28">
        <f t="shared" si="71"/>
        <v>26864.999999999996</v>
      </c>
      <c r="G125" s="17"/>
      <c r="H125" s="17"/>
      <c r="I125" s="17"/>
      <c r="J125" s="17"/>
      <c r="K125" s="17"/>
      <c r="L125" s="17"/>
      <c r="M125" s="17">
        <v>19.760000000000002</v>
      </c>
      <c r="N125" s="17">
        <v>21</v>
      </c>
      <c r="O125" s="17">
        <v>20</v>
      </c>
      <c r="P125" s="19">
        <f t="shared" ref="P125:P133" si="83">AVERAGE(G125,H125,I125,J125,K125,L125,M125,N125, O125)</f>
        <v>20.253333333333334</v>
      </c>
      <c r="Q125" s="71">
        <f t="shared" ref="Q125:Q133" si="84">_xlfn.STDEV.S(G125,H125,I125,J125,K125,L125,M125,N125,O125)</f>
        <v>0.65767266427405391</v>
      </c>
      <c r="R125" s="20">
        <f t="shared" si="80"/>
        <v>3.2472317195888112E-2</v>
      </c>
      <c r="S125" s="19">
        <f t="shared" si="81"/>
        <v>20.911005997607386</v>
      </c>
      <c r="T125" s="19">
        <f t="shared" si="82"/>
        <v>19.595660669059281</v>
      </c>
      <c r="U125" s="12">
        <v>20.25</v>
      </c>
      <c r="V125" s="21">
        <f t="shared" si="77"/>
        <v>27337.5</v>
      </c>
      <c r="W125" s="7"/>
    </row>
    <row r="126" spans="1:23" ht="28.5" customHeight="1" x14ac:dyDescent="0.3">
      <c r="A126" s="25">
        <v>8</v>
      </c>
      <c r="B126" s="44" t="s">
        <v>68</v>
      </c>
      <c r="C126" s="10" t="s">
        <v>30</v>
      </c>
      <c r="D126" s="13">
        <v>20</v>
      </c>
      <c r="E126" s="29">
        <v>350</v>
      </c>
      <c r="F126" s="28">
        <f t="shared" si="71"/>
        <v>7000</v>
      </c>
      <c r="G126" s="72"/>
      <c r="H126" s="17"/>
      <c r="J126" s="17"/>
      <c r="K126" s="17"/>
      <c r="L126" s="17"/>
      <c r="M126" s="17">
        <v>490</v>
      </c>
      <c r="N126" s="17">
        <v>490</v>
      </c>
      <c r="O126" s="17">
        <v>500</v>
      </c>
      <c r="P126" s="19">
        <f>AVERAGE(H126,I126,J126,K126,L126,M126,N126, O126)</f>
        <v>493.33333333333331</v>
      </c>
      <c r="Q126" s="71">
        <f>_xlfn.STDEV.S(H126,I126,J126,K126,L126,M126,N126,O126)</f>
        <v>5.7735026918962582</v>
      </c>
      <c r="R126" s="20">
        <f t="shared" si="80"/>
        <v>1.1703045997087011E-2</v>
      </c>
      <c r="S126" s="19">
        <f t="shared" si="81"/>
        <v>499.1068360252296</v>
      </c>
      <c r="T126" s="19">
        <f t="shared" si="82"/>
        <v>487.55983064143703</v>
      </c>
      <c r="U126" s="12">
        <v>493.33</v>
      </c>
      <c r="V126" s="21">
        <f t="shared" si="77"/>
        <v>9866.6</v>
      </c>
      <c r="W126" s="7"/>
    </row>
    <row r="127" spans="1:23" ht="33" customHeight="1" x14ac:dyDescent="0.3">
      <c r="A127" s="25">
        <v>9</v>
      </c>
      <c r="B127" s="44" t="s">
        <v>69</v>
      </c>
      <c r="C127" s="10" t="s">
        <v>30</v>
      </c>
      <c r="D127" s="13">
        <v>20</v>
      </c>
      <c r="E127" s="29">
        <v>350</v>
      </c>
      <c r="F127" s="28">
        <f t="shared" si="71"/>
        <v>7000</v>
      </c>
      <c r="G127" s="17">
        <v>300</v>
      </c>
      <c r="H127" s="17"/>
      <c r="I127" s="17"/>
      <c r="J127" s="17"/>
      <c r="K127" s="17"/>
      <c r="L127" s="17"/>
      <c r="M127" s="17">
        <v>588</v>
      </c>
      <c r="N127" s="17">
        <v>590</v>
      </c>
      <c r="O127" s="17">
        <v>650</v>
      </c>
      <c r="P127" s="19">
        <f t="shared" si="83"/>
        <v>532</v>
      </c>
      <c r="Q127" s="71">
        <f t="shared" si="84"/>
        <v>157.3192084055006</v>
      </c>
      <c r="R127" s="20">
        <f t="shared" si="80"/>
        <v>0.29571279775470038</v>
      </c>
      <c r="S127" s="19">
        <f t="shared" si="81"/>
        <v>689.3192084055006</v>
      </c>
      <c r="T127" s="19">
        <f t="shared" si="82"/>
        <v>374.6807915944994</v>
      </c>
      <c r="U127" s="12">
        <v>532</v>
      </c>
      <c r="V127" s="21">
        <f t="shared" si="77"/>
        <v>10640</v>
      </c>
      <c r="W127" s="7"/>
    </row>
    <row r="128" spans="1:23" ht="50.25" customHeight="1" x14ac:dyDescent="0.3">
      <c r="A128" s="25">
        <v>10</v>
      </c>
      <c r="B128" s="44" t="s">
        <v>185</v>
      </c>
      <c r="C128" s="10" t="s">
        <v>30</v>
      </c>
      <c r="D128" s="13">
        <v>50</v>
      </c>
      <c r="E128" s="29">
        <v>66</v>
      </c>
      <c r="F128" s="28">
        <f t="shared" si="71"/>
        <v>3300</v>
      </c>
      <c r="G128" s="17">
        <v>105.54</v>
      </c>
      <c r="I128" s="72"/>
      <c r="J128" s="72"/>
      <c r="K128" s="72"/>
      <c r="L128" s="72"/>
      <c r="M128" s="17">
        <v>58.8</v>
      </c>
      <c r="N128" s="17">
        <v>59.9</v>
      </c>
      <c r="O128" s="17">
        <v>59.9</v>
      </c>
      <c r="P128" s="19">
        <f t="shared" si="83"/>
        <v>71.034999999999997</v>
      </c>
      <c r="Q128" s="71">
        <f t="shared" si="84"/>
        <v>23.009177154634045</v>
      </c>
      <c r="R128" s="20">
        <f t="shared" si="80"/>
        <v>0.32391324212900746</v>
      </c>
      <c r="S128" s="19">
        <f t="shared" si="81"/>
        <v>94.044177154634042</v>
      </c>
      <c r="T128" s="19">
        <f t="shared" si="82"/>
        <v>48.025822845365951</v>
      </c>
      <c r="U128" s="12">
        <v>71.040000000000006</v>
      </c>
      <c r="V128" s="21">
        <f t="shared" si="77"/>
        <v>3552.0000000000005</v>
      </c>
      <c r="W128" s="7"/>
    </row>
    <row r="129" spans="1:23" ht="27" customHeight="1" x14ac:dyDescent="0.3">
      <c r="A129" s="25">
        <v>11</v>
      </c>
      <c r="B129" s="44" t="s">
        <v>70</v>
      </c>
      <c r="C129" s="10" t="s">
        <v>30</v>
      </c>
      <c r="D129" s="13">
        <v>100</v>
      </c>
      <c r="E129" s="29">
        <v>450</v>
      </c>
      <c r="F129" s="28">
        <f t="shared" si="71"/>
        <v>45000</v>
      </c>
      <c r="G129" s="17">
        <v>599</v>
      </c>
      <c r="H129" s="17">
        <v>599</v>
      </c>
      <c r="I129" s="17"/>
      <c r="J129" s="17"/>
      <c r="K129" s="17"/>
      <c r="L129" s="17"/>
      <c r="M129" s="17">
        <v>980</v>
      </c>
      <c r="N129" s="17">
        <v>989</v>
      </c>
      <c r="O129" s="17">
        <v>1100</v>
      </c>
      <c r="P129" s="19">
        <f t="shared" si="83"/>
        <v>853.4</v>
      </c>
      <c r="Q129" s="71">
        <f t="shared" si="84"/>
        <v>236.99430372901381</v>
      </c>
      <c r="R129" s="20">
        <f t="shared" si="80"/>
        <v>0.27770600390088329</v>
      </c>
      <c r="S129" s="19">
        <f t="shared" si="81"/>
        <v>1090.3943037290137</v>
      </c>
      <c r="T129" s="19">
        <f t="shared" si="82"/>
        <v>616.40569627098614</v>
      </c>
      <c r="U129" s="12">
        <v>853.4</v>
      </c>
      <c r="V129" s="21">
        <f t="shared" si="77"/>
        <v>85340</v>
      </c>
      <c r="W129" s="7"/>
    </row>
    <row r="130" spans="1:23" ht="27.75" customHeight="1" x14ac:dyDescent="0.3">
      <c r="A130" s="25">
        <v>12</v>
      </c>
      <c r="B130" s="44" t="s">
        <v>71</v>
      </c>
      <c r="C130" s="10" t="s">
        <v>30</v>
      </c>
      <c r="D130" s="13">
        <v>771</v>
      </c>
      <c r="E130" s="29">
        <v>51</v>
      </c>
      <c r="F130" s="28">
        <f t="shared" si="71"/>
        <v>39321</v>
      </c>
      <c r="G130" s="17">
        <v>45</v>
      </c>
      <c r="H130" s="17">
        <v>62.96</v>
      </c>
      <c r="I130" s="17">
        <v>62.96</v>
      </c>
      <c r="J130" s="17"/>
      <c r="K130" s="17"/>
      <c r="L130" s="17"/>
      <c r="M130" s="17">
        <v>98</v>
      </c>
      <c r="N130" s="17">
        <v>99</v>
      </c>
      <c r="O130" s="17">
        <v>90</v>
      </c>
      <c r="P130" s="19">
        <f t="shared" si="83"/>
        <v>76.320000000000007</v>
      </c>
      <c r="Q130" s="71">
        <f t="shared" si="84"/>
        <v>22.402985515328098</v>
      </c>
      <c r="R130" s="20">
        <f t="shared" si="80"/>
        <v>0.29354016660545196</v>
      </c>
      <c r="S130" s="19">
        <f t="shared" si="81"/>
        <v>98.722985515328105</v>
      </c>
      <c r="T130" s="19">
        <f t="shared" si="82"/>
        <v>53.91701448467191</v>
      </c>
      <c r="U130" s="12">
        <v>76.319999999999993</v>
      </c>
      <c r="V130" s="21">
        <f t="shared" si="77"/>
        <v>58842.719999999994</v>
      </c>
      <c r="W130" s="7"/>
    </row>
    <row r="131" spans="1:23" ht="23.25" customHeight="1" x14ac:dyDescent="0.3">
      <c r="A131" s="25">
        <v>13</v>
      </c>
      <c r="B131" s="44" t="s">
        <v>72</v>
      </c>
      <c r="C131" s="10" t="s">
        <v>30</v>
      </c>
      <c r="D131" s="13">
        <v>854</v>
      </c>
      <c r="E131" s="29">
        <v>51</v>
      </c>
      <c r="F131" s="28">
        <f t="shared" si="71"/>
        <v>43554</v>
      </c>
      <c r="G131" s="17"/>
      <c r="H131" s="17"/>
      <c r="I131" s="17"/>
      <c r="J131" s="17"/>
      <c r="K131" s="17"/>
      <c r="L131" s="17"/>
      <c r="M131" s="17">
        <v>98</v>
      </c>
      <c r="N131" s="17">
        <v>99</v>
      </c>
      <c r="O131" s="17">
        <v>99</v>
      </c>
      <c r="P131" s="19">
        <f t="shared" si="83"/>
        <v>98.666666666666671</v>
      </c>
      <c r="Q131" s="71">
        <f t="shared" si="84"/>
        <v>0.57735026918962573</v>
      </c>
      <c r="R131" s="20">
        <f t="shared" si="80"/>
        <v>5.8515229985435036E-3</v>
      </c>
      <c r="S131" s="19">
        <f t="shared" si="81"/>
        <v>99.244016935856294</v>
      </c>
      <c r="T131" s="19">
        <f t="shared" si="82"/>
        <v>98.089316397477049</v>
      </c>
      <c r="U131" s="12">
        <v>98.67</v>
      </c>
      <c r="V131" s="21">
        <f t="shared" si="77"/>
        <v>84264.180000000008</v>
      </c>
      <c r="W131" s="7"/>
    </row>
    <row r="132" spans="1:23" ht="31.5" customHeight="1" x14ac:dyDescent="0.3">
      <c r="A132" s="25">
        <v>14</v>
      </c>
      <c r="B132" s="44" t="s">
        <v>73</v>
      </c>
      <c r="C132" s="10" t="s">
        <v>30</v>
      </c>
      <c r="D132" s="13">
        <v>737</v>
      </c>
      <c r="E132" s="29">
        <v>51</v>
      </c>
      <c r="F132" s="28">
        <f t="shared" si="71"/>
        <v>37587</v>
      </c>
      <c r="G132" s="17"/>
      <c r="H132" s="17"/>
      <c r="I132" s="17"/>
      <c r="J132" s="17"/>
      <c r="K132" s="17"/>
      <c r="L132" s="17"/>
      <c r="M132" s="17">
        <v>98</v>
      </c>
      <c r="N132" s="17">
        <v>99</v>
      </c>
      <c r="O132" s="17">
        <v>90</v>
      </c>
      <c r="P132" s="19">
        <f t="shared" si="83"/>
        <v>95.666666666666671</v>
      </c>
      <c r="Q132" s="71">
        <f t="shared" si="84"/>
        <v>4.9328828623162471</v>
      </c>
      <c r="R132" s="20">
        <f t="shared" si="80"/>
        <v>5.1563235494594913E-2</v>
      </c>
      <c r="S132" s="19">
        <f t="shared" si="81"/>
        <v>100.59954952898292</v>
      </c>
      <c r="T132" s="19">
        <f t="shared" si="82"/>
        <v>90.733783804350423</v>
      </c>
      <c r="U132" s="12">
        <v>95.67</v>
      </c>
      <c r="V132" s="21">
        <f t="shared" si="77"/>
        <v>70508.790000000008</v>
      </c>
      <c r="W132" s="7"/>
    </row>
    <row r="133" spans="1:23" ht="34.5" customHeight="1" x14ac:dyDescent="0.3">
      <c r="A133" s="25">
        <v>15</v>
      </c>
      <c r="B133" s="44" t="s">
        <v>74</v>
      </c>
      <c r="C133" s="10" t="s">
        <v>30</v>
      </c>
      <c r="D133" s="13">
        <v>767</v>
      </c>
      <c r="E133" s="29">
        <v>51</v>
      </c>
      <c r="F133" s="28">
        <f t="shared" si="71"/>
        <v>39117</v>
      </c>
      <c r="G133" s="17">
        <v>45</v>
      </c>
      <c r="H133" s="17">
        <v>95</v>
      </c>
      <c r="I133" s="17"/>
      <c r="J133" s="17"/>
      <c r="K133" s="17"/>
      <c r="L133" s="17"/>
      <c r="M133" s="17">
        <v>98</v>
      </c>
      <c r="N133" s="17">
        <v>99</v>
      </c>
      <c r="O133" s="17">
        <v>90</v>
      </c>
      <c r="P133" s="19">
        <f t="shared" si="83"/>
        <v>85.4</v>
      </c>
      <c r="Q133" s="71">
        <f t="shared" si="84"/>
        <v>22.853883696212321</v>
      </c>
      <c r="R133" s="20">
        <f t="shared" si="80"/>
        <v>0.26760987934674846</v>
      </c>
      <c r="S133" s="19">
        <f t="shared" si="81"/>
        <v>108.25388369621233</v>
      </c>
      <c r="T133" s="19">
        <f t="shared" si="82"/>
        <v>62.546116303787684</v>
      </c>
      <c r="U133" s="12">
        <v>85.4</v>
      </c>
      <c r="V133" s="21">
        <f t="shared" si="77"/>
        <v>65501.8</v>
      </c>
      <c r="W133" s="7"/>
    </row>
    <row r="134" spans="1:23" x14ac:dyDescent="0.3">
      <c r="A134" s="78" t="s">
        <v>75</v>
      </c>
      <c r="B134" s="78"/>
      <c r="C134" s="78"/>
      <c r="D134" s="78"/>
      <c r="E134" s="78"/>
      <c r="F134" s="65">
        <f>SUM(F119:F133)</f>
        <v>1197951.5</v>
      </c>
      <c r="G134" s="89" t="s">
        <v>76</v>
      </c>
      <c r="H134" s="89"/>
      <c r="I134" s="89"/>
      <c r="J134" s="89"/>
      <c r="K134" s="89"/>
      <c r="L134" s="89"/>
      <c r="M134" s="89"/>
      <c r="N134" s="89"/>
      <c r="O134" s="89"/>
      <c r="P134" s="89"/>
      <c r="Q134" s="89"/>
      <c r="R134" s="89"/>
      <c r="S134" s="89"/>
      <c r="T134" s="89"/>
      <c r="U134" s="89"/>
      <c r="V134" s="21">
        <f>SUM(V119:V133)</f>
        <v>1836035.4300000002</v>
      </c>
      <c r="W134" s="7"/>
    </row>
    <row r="135" spans="1:23" s="2" customFormat="1" x14ac:dyDescent="0.3">
      <c r="A135" s="31"/>
      <c r="B135" s="31"/>
      <c r="C135" s="31"/>
      <c r="D135" s="31"/>
      <c r="E135" s="31"/>
      <c r="F135" s="42"/>
      <c r="G135" s="40"/>
      <c r="H135" s="40"/>
      <c r="I135" s="40"/>
      <c r="J135" s="40"/>
      <c r="K135" s="40"/>
      <c r="L135" s="40"/>
      <c r="M135" s="40"/>
      <c r="N135" s="40"/>
      <c r="O135" s="40"/>
      <c r="P135" s="40"/>
      <c r="Q135" s="40"/>
      <c r="R135" s="40"/>
      <c r="S135" s="40"/>
      <c r="T135" s="40"/>
      <c r="U135" s="40"/>
      <c r="V135" s="43"/>
      <c r="W135" s="34"/>
    </row>
    <row r="136" spans="1:23" x14ac:dyDescent="0.3">
      <c r="A136" s="76" t="s">
        <v>77</v>
      </c>
      <c r="B136" s="76"/>
      <c r="C136" s="76"/>
      <c r="D136" s="76"/>
      <c r="E136" s="76"/>
      <c r="F136" s="76"/>
      <c r="G136" s="76"/>
      <c r="H136" s="76"/>
      <c r="I136" s="76"/>
      <c r="J136" s="76"/>
      <c r="K136" s="76"/>
      <c r="L136" s="76"/>
      <c r="M136" s="76"/>
      <c r="N136" s="76"/>
      <c r="O136" s="76"/>
      <c r="P136" s="76"/>
      <c r="Q136" s="76"/>
      <c r="R136" s="76"/>
      <c r="S136" s="76"/>
      <c r="T136" s="76"/>
      <c r="U136" s="76"/>
      <c r="V136" s="76"/>
      <c r="W136" s="7"/>
    </row>
    <row r="137" spans="1:23" ht="39" customHeight="1" x14ac:dyDescent="0.3">
      <c r="A137" s="25">
        <v>1</v>
      </c>
      <c r="B137" s="18" t="s">
        <v>186</v>
      </c>
      <c r="C137" s="10" t="s">
        <v>40</v>
      </c>
      <c r="D137" s="13">
        <v>524</v>
      </c>
      <c r="E137" s="29">
        <v>15032.58</v>
      </c>
      <c r="F137" s="28">
        <f t="shared" ref="F137:F141" si="85">PRODUCT(D137,E137)</f>
        <v>7877071.9199999999</v>
      </c>
      <c r="G137" s="17">
        <v>15666.66</v>
      </c>
      <c r="H137" s="17"/>
      <c r="I137" s="17"/>
      <c r="J137" s="17"/>
      <c r="K137" s="17"/>
      <c r="L137" s="17"/>
      <c r="M137" s="17">
        <v>17635.099999999999</v>
      </c>
      <c r="N137" s="17">
        <v>17600</v>
      </c>
      <c r="O137" s="17">
        <v>19000</v>
      </c>
      <c r="P137" s="19">
        <f t="shared" ref="P137" si="86">AVERAGE(G137,H137,I137,J137,K137,L137,M137,N137, O137)</f>
        <v>17475.439999999999</v>
      </c>
      <c r="Q137" s="71">
        <f t="shared" ref="Q137" si="87">_xlfn.STDEV.S(G137,H137,I137,J137,K137,L137,M137,N137,O137)</f>
        <v>1370.7631440430059</v>
      </c>
      <c r="R137" s="20">
        <f t="shared" ref="R137" si="88">Q137/P137</f>
        <v>7.8439406621121185E-2</v>
      </c>
      <c r="S137" s="19">
        <f t="shared" ref="S137" si="89">SUM(P137,Q137)</f>
        <v>18846.203144043004</v>
      </c>
      <c r="T137" s="19">
        <f t="shared" ref="T137" si="90">P137-Q137</f>
        <v>16104.676855956994</v>
      </c>
      <c r="U137" s="12">
        <v>17475.439999999999</v>
      </c>
      <c r="V137" s="21">
        <f>PRODUCT(D137,U137)</f>
        <v>9157130.5599999987</v>
      </c>
      <c r="W137" s="7"/>
    </row>
    <row r="138" spans="1:23" ht="30" customHeight="1" x14ac:dyDescent="0.3">
      <c r="A138" s="25">
        <v>2</v>
      </c>
      <c r="B138" s="18" t="s">
        <v>187</v>
      </c>
      <c r="C138" s="10" t="s">
        <v>40</v>
      </c>
      <c r="D138" s="13">
        <v>7209</v>
      </c>
      <c r="E138" s="29">
        <v>29.25</v>
      </c>
      <c r="F138" s="28">
        <f t="shared" si="85"/>
        <v>210863.25</v>
      </c>
      <c r="G138" s="17">
        <v>29.9</v>
      </c>
      <c r="H138" s="17"/>
      <c r="I138" s="72"/>
      <c r="J138" s="72"/>
      <c r="K138" s="72"/>
      <c r="L138" s="72"/>
      <c r="M138" s="17">
        <v>34.299999999999997</v>
      </c>
      <c r="N138" s="17">
        <v>35</v>
      </c>
      <c r="O138" s="17">
        <v>30</v>
      </c>
      <c r="P138" s="19">
        <f t="shared" ref="P138:P141" si="91">AVERAGE(G138,H138,I138,J138,K138,L138,M138,N138, O138)</f>
        <v>32.299999999999997</v>
      </c>
      <c r="Q138" s="71">
        <f t="shared" ref="Q138:Q141" si="92">_xlfn.STDEV.S(G138,H138,I138,J138,K138,L138,M138,N138,O138)</f>
        <v>2.7288581250527968</v>
      </c>
      <c r="R138" s="20">
        <f t="shared" ref="R138:R141" si="93">Q138/P138</f>
        <v>8.4484771673461204E-2</v>
      </c>
      <c r="S138" s="19">
        <f t="shared" ref="S138:S141" si="94">SUM(P138,Q138)</f>
        <v>35.028858125052793</v>
      </c>
      <c r="T138" s="19">
        <f t="shared" ref="T138:T141" si="95">P138-Q138</f>
        <v>29.571141874947202</v>
      </c>
      <c r="U138" s="12">
        <v>32.299999999999997</v>
      </c>
      <c r="V138" s="21">
        <f>PRODUCT(D138,U138)</f>
        <v>232850.69999999998</v>
      </c>
      <c r="W138" s="7"/>
    </row>
    <row r="139" spans="1:23" ht="50.25" customHeight="1" x14ac:dyDescent="0.3">
      <c r="A139" s="25">
        <v>3</v>
      </c>
      <c r="B139" s="18" t="s">
        <v>188</v>
      </c>
      <c r="C139" s="10" t="s">
        <v>40</v>
      </c>
      <c r="D139" s="13">
        <v>4797</v>
      </c>
      <c r="E139" s="29">
        <v>82.73</v>
      </c>
      <c r="F139" s="28">
        <f t="shared" si="85"/>
        <v>396855.81</v>
      </c>
      <c r="G139" s="17"/>
      <c r="H139" s="17"/>
      <c r="I139" s="17"/>
      <c r="J139" s="17"/>
      <c r="K139" s="17"/>
      <c r="L139" s="17"/>
      <c r="M139" s="17">
        <v>97.02</v>
      </c>
      <c r="N139" s="17">
        <v>98</v>
      </c>
      <c r="O139" s="17">
        <v>110</v>
      </c>
      <c r="P139" s="19">
        <f t="shared" si="91"/>
        <v>101.67333333333333</v>
      </c>
      <c r="Q139" s="71">
        <f t="shared" si="92"/>
        <v>7.2277336235733918</v>
      </c>
      <c r="R139" s="20">
        <f t="shared" si="93"/>
        <v>7.1087800376107055E-2</v>
      </c>
      <c r="S139" s="19">
        <f t="shared" si="94"/>
        <v>108.90106695690672</v>
      </c>
      <c r="T139" s="19">
        <f t="shared" si="95"/>
        <v>94.445599709759946</v>
      </c>
      <c r="U139" s="12">
        <v>101.67</v>
      </c>
      <c r="V139" s="21">
        <f>PRODUCT(D139,U139)</f>
        <v>487710.99</v>
      </c>
      <c r="W139" s="7"/>
    </row>
    <row r="140" spans="1:23" ht="18" customHeight="1" x14ac:dyDescent="0.3">
      <c r="A140" s="25">
        <v>4</v>
      </c>
      <c r="B140" s="18" t="s">
        <v>78</v>
      </c>
      <c r="C140" s="10" t="s">
        <v>40</v>
      </c>
      <c r="D140" s="13">
        <v>200</v>
      </c>
      <c r="E140" s="29">
        <v>33.43</v>
      </c>
      <c r="F140" s="28">
        <f t="shared" si="85"/>
        <v>6686</v>
      </c>
      <c r="G140" s="17"/>
      <c r="H140" s="17"/>
      <c r="I140" s="17"/>
      <c r="J140" s="17"/>
      <c r="K140" s="17"/>
      <c r="L140" s="17"/>
      <c r="M140" s="17">
        <v>39.200000000000003</v>
      </c>
      <c r="N140" s="17">
        <v>39.9</v>
      </c>
      <c r="O140" s="17">
        <v>40</v>
      </c>
      <c r="P140" s="19">
        <f t="shared" si="91"/>
        <v>39.699999999999996</v>
      </c>
      <c r="Q140" s="71">
        <f t="shared" si="92"/>
        <v>0.43588989435406539</v>
      </c>
      <c r="R140" s="20">
        <f t="shared" si="93"/>
        <v>1.097959431622331E-2</v>
      </c>
      <c r="S140" s="19">
        <f t="shared" si="94"/>
        <v>40.135889894354058</v>
      </c>
      <c r="T140" s="19">
        <f t="shared" si="95"/>
        <v>39.264110105645933</v>
      </c>
      <c r="U140" s="12">
        <v>39.700000000000003</v>
      </c>
      <c r="V140" s="21">
        <f>PRODUCT(D140,U140)</f>
        <v>7940.0000000000009</v>
      </c>
      <c r="W140" s="7"/>
    </row>
    <row r="141" spans="1:23" ht="17.25" customHeight="1" x14ac:dyDescent="0.3">
      <c r="A141" s="25">
        <v>5</v>
      </c>
      <c r="B141" s="18" t="s">
        <v>79</v>
      </c>
      <c r="C141" s="10" t="s">
        <v>40</v>
      </c>
      <c r="D141" s="13">
        <v>200</v>
      </c>
      <c r="E141" s="29">
        <v>37.6</v>
      </c>
      <c r="F141" s="28">
        <f t="shared" si="85"/>
        <v>7520</v>
      </c>
      <c r="G141" s="17"/>
      <c r="H141" s="17"/>
      <c r="I141" s="17"/>
      <c r="J141" s="17"/>
      <c r="K141" s="17"/>
      <c r="L141" s="17"/>
      <c r="M141" s="17">
        <v>45.49</v>
      </c>
      <c r="N141" s="17">
        <v>45.9</v>
      </c>
      <c r="O141" s="17">
        <v>60</v>
      </c>
      <c r="P141" s="19">
        <f t="shared" si="91"/>
        <v>50.463333333333331</v>
      </c>
      <c r="Q141" s="71">
        <f t="shared" si="92"/>
        <v>8.2615394045743535</v>
      </c>
      <c r="R141" s="20">
        <f t="shared" si="93"/>
        <v>0.1637137077331598</v>
      </c>
      <c r="S141" s="19">
        <f t="shared" si="94"/>
        <v>58.724872737907688</v>
      </c>
      <c r="T141" s="19">
        <f t="shared" si="95"/>
        <v>42.201793928758974</v>
      </c>
      <c r="U141" s="12">
        <v>50.46</v>
      </c>
      <c r="V141" s="21">
        <f>PRODUCT(D141,U141)</f>
        <v>10092</v>
      </c>
      <c r="W141" s="7"/>
    </row>
    <row r="142" spans="1:23" x14ac:dyDescent="0.3">
      <c r="A142" s="78" t="s">
        <v>80</v>
      </c>
      <c r="B142" s="78"/>
      <c r="C142" s="78"/>
      <c r="D142" s="78"/>
      <c r="E142" s="78"/>
      <c r="F142" s="65">
        <f>SUM(F137:F141)</f>
        <v>8498996.9800000004</v>
      </c>
      <c r="G142" s="89" t="s">
        <v>81</v>
      </c>
      <c r="H142" s="89"/>
      <c r="I142" s="89"/>
      <c r="J142" s="89"/>
      <c r="K142" s="89"/>
      <c r="L142" s="89"/>
      <c r="M142" s="89"/>
      <c r="N142" s="89"/>
      <c r="O142" s="89"/>
      <c r="P142" s="89"/>
      <c r="Q142" s="89"/>
      <c r="R142" s="89"/>
      <c r="S142" s="89"/>
      <c r="T142" s="89"/>
      <c r="U142" s="89"/>
      <c r="V142" s="21">
        <f>SUM(V137:V141)</f>
        <v>9895724.2499999981</v>
      </c>
      <c r="W142" s="7"/>
    </row>
    <row r="143" spans="1:23" x14ac:dyDescent="0.3">
      <c r="A143" s="31"/>
      <c r="B143" s="31"/>
      <c r="C143" s="31"/>
      <c r="D143" s="31"/>
      <c r="E143" s="31"/>
      <c r="F143" s="42"/>
      <c r="G143" s="40"/>
      <c r="H143" s="40"/>
      <c r="I143" s="40"/>
      <c r="J143" s="40"/>
      <c r="K143" s="40"/>
      <c r="L143" s="40"/>
      <c r="M143" s="40"/>
      <c r="N143" s="40"/>
      <c r="O143" s="40"/>
      <c r="P143" s="40"/>
      <c r="Q143" s="40"/>
      <c r="R143" s="40"/>
      <c r="S143" s="40"/>
      <c r="T143" s="40"/>
      <c r="U143" s="40"/>
      <c r="V143" s="43"/>
      <c r="W143" s="7"/>
    </row>
    <row r="144" spans="1:23" x14ac:dyDescent="0.3">
      <c r="A144" s="76" t="s">
        <v>82</v>
      </c>
      <c r="B144" s="76"/>
      <c r="C144" s="76"/>
      <c r="D144" s="76"/>
      <c r="E144" s="76"/>
      <c r="F144" s="76"/>
      <c r="G144" s="76"/>
      <c r="H144" s="76"/>
      <c r="I144" s="76"/>
      <c r="J144" s="76"/>
      <c r="K144" s="76"/>
      <c r="L144" s="76"/>
      <c r="M144" s="76"/>
      <c r="N144" s="76"/>
      <c r="O144" s="76"/>
      <c r="P144" s="76"/>
      <c r="Q144" s="76"/>
      <c r="R144" s="76"/>
      <c r="S144" s="76"/>
      <c r="T144" s="76"/>
      <c r="U144" s="76"/>
      <c r="V144" s="76"/>
      <c r="W144" s="7"/>
    </row>
    <row r="145" spans="1:23" ht="50.25" customHeight="1" x14ac:dyDescent="0.3">
      <c r="A145" s="25">
        <v>1</v>
      </c>
      <c r="B145" s="18" t="s">
        <v>189</v>
      </c>
      <c r="C145" s="10" t="s">
        <v>40</v>
      </c>
      <c r="D145" s="13">
        <v>1440</v>
      </c>
      <c r="E145" s="29">
        <v>157</v>
      </c>
      <c r="F145" s="28">
        <f t="shared" ref="F145:F147" si="96">PRODUCT(D145,E145)</f>
        <v>226080</v>
      </c>
      <c r="G145" s="17">
        <v>289.3</v>
      </c>
      <c r="H145" s="17">
        <v>350</v>
      </c>
      <c r="I145" s="17"/>
      <c r="J145" s="17"/>
      <c r="K145" s="17"/>
      <c r="L145" s="17"/>
      <c r="M145" s="17">
        <v>195.02</v>
      </c>
      <c r="N145" s="17">
        <v>196</v>
      </c>
      <c r="O145" s="17">
        <v>250</v>
      </c>
      <c r="P145" s="19">
        <f t="shared" ref="P145" si="97">AVERAGE(G145,H145,I145,J145,K145,L145,M145,N145, O145)</f>
        <v>256.06399999999996</v>
      </c>
      <c r="Q145" s="71">
        <f t="shared" ref="Q145" si="98">_xlfn.STDEV.S(G145,H145,I145,J145,K145,L145,M145,N145,O145)</f>
        <v>65.76364862140791</v>
      </c>
      <c r="R145" s="20">
        <f t="shared" ref="R145" si="99">Q145/P145</f>
        <v>0.25682504616583324</v>
      </c>
      <c r="S145" s="19">
        <f t="shared" ref="S145" si="100">SUM(P145,Q145)</f>
        <v>321.82764862140789</v>
      </c>
      <c r="T145" s="19">
        <f t="shared" ref="T145" si="101">P145-Q145</f>
        <v>190.30035137859204</v>
      </c>
      <c r="U145" s="12">
        <v>256.06</v>
      </c>
      <c r="V145" s="21">
        <f>PRODUCT(D145,U145)</f>
        <v>368726.4</v>
      </c>
      <c r="W145" s="7"/>
    </row>
    <row r="146" spans="1:23" ht="54.75" customHeight="1" x14ac:dyDescent="0.3">
      <c r="A146" s="25">
        <v>2</v>
      </c>
      <c r="B146" s="18" t="s">
        <v>190</v>
      </c>
      <c r="C146" s="10" t="s">
        <v>40</v>
      </c>
      <c r="D146" s="13">
        <v>1055</v>
      </c>
      <c r="E146" s="29">
        <v>279</v>
      </c>
      <c r="F146" s="28">
        <f t="shared" si="96"/>
        <v>294345</v>
      </c>
      <c r="G146" s="17">
        <v>315</v>
      </c>
      <c r="H146" s="17"/>
      <c r="I146" s="72"/>
      <c r="J146" s="72"/>
      <c r="K146" s="72"/>
      <c r="L146" s="72"/>
      <c r="M146" s="17">
        <v>343</v>
      </c>
      <c r="N146" s="17">
        <v>345</v>
      </c>
      <c r="O146" s="17">
        <v>350</v>
      </c>
      <c r="P146" s="19">
        <f t="shared" ref="P146:P147" si="102">AVERAGE(G146,H146,I146,J146,K146,L146,M146,N146, O146)</f>
        <v>338.25</v>
      </c>
      <c r="Q146" s="71">
        <f t="shared" ref="Q146:Q147" si="103">_xlfn.STDEV.S(G146,H146,I146,J146,K146,L146,M146,N146,O146)</f>
        <v>15.777093099385155</v>
      </c>
      <c r="R146" s="20">
        <f t="shared" ref="R146:R147" si="104">Q146/P146</f>
        <v>4.6643290759453525E-2</v>
      </c>
      <c r="S146" s="19">
        <f t="shared" ref="S146:S147" si="105">SUM(P146,Q146)</f>
        <v>354.02709309938518</v>
      </c>
      <c r="T146" s="19">
        <f t="shared" ref="T146:T147" si="106">P146-Q146</f>
        <v>322.47290690061482</v>
      </c>
      <c r="U146" s="12">
        <v>338.25</v>
      </c>
      <c r="V146" s="21">
        <f>PRODUCT(D146,U146)</f>
        <v>356853.75</v>
      </c>
      <c r="W146" s="7"/>
    </row>
    <row r="147" spans="1:23" ht="50.25" customHeight="1" x14ac:dyDescent="0.3">
      <c r="A147" s="25">
        <v>3</v>
      </c>
      <c r="B147" s="18" t="s">
        <v>191</v>
      </c>
      <c r="C147" s="10" t="s">
        <v>40</v>
      </c>
      <c r="D147" s="13">
        <v>565</v>
      </c>
      <c r="E147" s="29">
        <v>4034.64</v>
      </c>
      <c r="F147" s="28">
        <f t="shared" si="96"/>
        <v>2279571.6</v>
      </c>
      <c r="G147" s="17"/>
      <c r="H147" s="17"/>
      <c r="I147" s="17"/>
      <c r="J147" s="17"/>
      <c r="K147" s="17"/>
      <c r="L147" s="17"/>
      <c r="M147" s="17">
        <v>4900</v>
      </c>
      <c r="N147" s="17">
        <v>4900</v>
      </c>
      <c r="O147" s="17">
        <v>5000</v>
      </c>
      <c r="P147" s="19">
        <f t="shared" si="102"/>
        <v>4933.333333333333</v>
      </c>
      <c r="Q147" s="71">
        <f t="shared" si="103"/>
        <v>57.735026918962575</v>
      </c>
      <c r="R147" s="20">
        <f t="shared" si="104"/>
        <v>1.1703045997087009E-2</v>
      </c>
      <c r="S147" s="19">
        <f t="shared" si="105"/>
        <v>4991.0683602522959</v>
      </c>
      <c r="T147" s="19">
        <f t="shared" si="106"/>
        <v>4875.5983064143702</v>
      </c>
      <c r="U147" s="12">
        <v>4933.33</v>
      </c>
      <c r="V147" s="21">
        <f>PRODUCT(D147,U147)</f>
        <v>2787331.45</v>
      </c>
      <c r="W147" s="7"/>
    </row>
    <row r="148" spans="1:23" x14ac:dyDescent="0.3">
      <c r="A148" s="78" t="s">
        <v>83</v>
      </c>
      <c r="B148" s="78"/>
      <c r="C148" s="78"/>
      <c r="D148" s="78"/>
      <c r="E148" s="78"/>
      <c r="F148" s="65">
        <f>SUM(F145:F147)</f>
        <v>2799996.6</v>
      </c>
      <c r="G148" s="89" t="s">
        <v>84</v>
      </c>
      <c r="H148" s="89"/>
      <c r="I148" s="89"/>
      <c r="J148" s="89"/>
      <c r="K148" s="89"/>
      <c r="L148" s="89"/>
      <c r="M148" s="89"/>
      <c r="N148" s="89"/>
      <c r="O148" s="89"/>
      <c r="P148" s="89"/>
      <c r="Q148" s="89"/>
      <c r="R148" s="89"/>
      <c r="S148" s="89"/>
      <c r="T148" s="89"/>
      <c r="U148" s="89"/>
      <c r="V148" s="21">
        <f>SUM(V145:V147)</f>
        <v>3512911.6</v>
      </c>
      <c r="W148" s="7"/>
    </row>
    <row r="149" spans="1:23" s="2" customFormat="1" x14ac:dyDescent="0.3">
      <c r="A149" s="31"/>
      <c r="B149" s="31"/>
      <c r="C149" s="31"/>
      <c r="D149" s="31"/>
      <c r="E149" s="31"/>
      <c r="F149" s="42"/>
      <c r="G149" s="40"/>
      <c r="H149" s="40"/>
      <c r="I149" s="40"/>
      <c r="J149" s="40"/>
      <c r="K149" s="40"/>
      <c r="L149" s="40"/>
      <c r="M149" s="40"/>
      <c r="N149" s="40"/>
      <c r="O149" s="40"/>
      <c r="P149" s="40"/>
      <c r="Q149" s="40"/>
      <c r="R149" s="40"/>
      <c r="S149" s="40"/>
      <c r="T149" s="40"/>
      <c r="U149" s="40"/>
      <c r="V149" s="43"/>
      <c r="W149" s="34"/>
    </row>
    <row r="150" spans="1:23" x14ac:dyDescent="0.3">
      <c r="A150" s="76" t="s">
        <v>93</v>
      </c>
      <c r="B150" s="76"/>
      <c r="C150" s="76"/>
      <c r="D150" s="76"/>
      <c r="E150" s="76"/>
      <c r="F150" s="76"/>
      <c r="G150" s="76"/>
      <c r="H150" s="76"/>
      <c r="I150" s="76"/>
      <c r="J150" s="76"/>
      <c r="K150" s="76"/>
      <c r="L150" s="76"/>
      <c r="M150" s="76"/>
      <c r="N150" s="76"/>
      <c r="O150" s="76"/>
      <c r="P150" s="76"/>
      <c r="Q150" s="76"/>
      <c r="R150" s="76"/>
      <c r="S150" s="76"/>
      <c r="T150" s="76"/>
      <c r="U150" s="76"/>
      <c r="V150" s="76"/>
      <c r="W150" s="7"/>
    </row>
    <row r="151" spans="1:23" ht="50.25" customHeight="1" x14ac:dyDescent="0.3">
      <c r="A151" s="25">
        <v>1</v>
      </c>
      <c r="B151" s="18" t="s">
        <v>192</v>
      </c>
      <c r="C151" s="10" t="s">
        <v>40</v>
      </c>
      <c r="D151" s="13">
        <v>1093</v>
      </c>
      <c r="E151" s="29">
        <v>2535</v>
      </c>
      <c r="F151" s="28">
        <f t="shared" ref="F151:F154" si="107">PRODUCT(D151,E151)</f>
        <v>2770755</v>
      </c>
      <c r="G151" s="17">
        <v>4500</v>
      </c>
      <c r="H151" s="17">
        <v>4300</v>
      </c>
      <c r="I151" s="17"/>
      <c r="J151" s="17"/>
      <c r="K151" s="17"/>
      <c r="L151" s="17"/>
      <c r="M151" s="17">
        <v>4900</v>
      </c>
      <c r="N151" s="17">
        <v>4900</v>
      </c>
      <c r="O151" s="17">
        <v>6000</v>
      </c>
      <c r="P151" s="19">
        <f t="shared" ref="P151" si="108">AVERAGE(G151,H151,I151,J151,K151,L151,M151,N151, O151)</f>
        <v>4920</v>
      </c>
      <c r="Q151" s="71">
        <f t="shared" ref="Q151" si="109">_xlfn.STDEV.S(G151,H151,I151,J151,K151,L151,M151,N151,O151)</f>
        <v>657.26706900619934</v>
      </c>
      <c r="R151" s="20">
        <f t="shared" ref="R151" si="110">Q151/P151</f>
        <v>0.13359086768418685</v>
      </c>
      <c r="S151" s="19">
        <f t="shared" ref="S151" si="111">SUM(P151,Q151)</f>
        <v>5577.2670690061996</v>
      </c>
      <c r="T151" s="19">
        <f t="shared" ref="T151" si="112">P151-Q151</f>
        <v>4262.7329309938004</v>
      </c>
      <c r="U151" s="12">
        <v>4920</v>
      </c>
      <c r="V151" s="21">
        <f>PRODUCT(D151,U151)</f>
        <v>5377560</v>
      </c>
      <c r="W151" s="7"/>
    </row>
    <row r="152" spans="1:23" ht="50.25" customHeight="1" x14ac:dyDescent="0.3">
      <c r="A152" s="25">
        <v>2</v>
      </c>
      <c r="B152" s="18" t="s">
        <v>193</v>
      </c>
      <c r="C152" s="10" t="s">
        <v>40</v>
      </c>
      <c r="D152" s="13">
        <v>974</v>
      </c>
      <c r="E152" s="29">
        <v>10125.370000000001</v>
      </c>
      <c r="F152" s="28">
        <f t="shared" si="107"/>
        <v>9862110.3800000008</v>
      </c>
      <c r="G152" s="17">
        <v>13550</v>
      </c>
      <c r="H152" s="17"/>
      <c r="I152" s="17"/>
      <c r="J152" s="17"/>
      <c r="K152" s="17"/>
      <c r="L152" s="17"/>
      <c r="M152" s="17">
        <v>19600</v>
      </c>
      <c r="N152" s="17">
        <v>19700</v>
      </c>
      <c r="O152" s="17">
        <v>21000</v>
      </c>
      <c r="P152" s="19">
        <f t="shared" ref="P152:P154" si="113">AVERAGE(G152,H152,I152,J152,K152,L152,M152,N152, O152)</f>
        <v>18462.5</v>
      </c>
      <c r="Q152" s="71">
        <f t="shared" ref="Q152:Q154" si="114">_xlfn.STDEV.S(G152,H152,I152,J152,K152,L152,M152,N152,O152)</f>
        <v>3336.5089040292796</v>
      </c>
      <c r="R152" s="20">
        <f t="shared" ref="R152:R154" si="115">Q152/P152</f>
        <v>0.18071815323110518</v>
      </c>
      <c r="S152" s="19">
        <f t="shared" ref="S152:S154" si="116">SUM(P152,Q152)</f>
        <v>21799.008904029281</v>
      </c>
      <c r="T152" s="19">
        <f t="shared" ref="T152:T154" si="117">P152-Q152</f>
        <v>15125.991095970719</v>
      </c>
      <c r="U152" s="12">
        <v>18462.5</v>
      </c>
      <c r="V152" s="21">
        <f>PRODUCT(D152,U152)</f>
        <v>17982475</v>
      </c>
      <c r="W152" s="7"/>
    </row>
    <row r="153" spans="1:23" ht="50.25" customHeight="1" x14ac:dyDescent="0.3">
      <c r="A153" s="25">
        <v>3</v>
      </c>
      <c r="B153" s="18" t="s">
        <v>194</v>
      </c>
      <c r="C153" s="10" t="s">
        <v>40</v>
      </c>
      <c r="D153" s="13">
        <v>833</v>
      </c>
      <c r="E153" s="29">
        <v>25210</v>
      </c>
      <c r="F153" s="28">
        <f t="shared" si="107"/>
        <v>20999930</v>
      </c>
      <c r="G153" s="17"/>
      <c r="H153" s="17"/>
      <c r="I153" s="17"/>
      <c r="J153" s="17"/>
      <c r="K153" s="17"/>
      <c r="L153" s="17"/>
      <c r="M153" s="17">
        <v>49000</v>
      </c>
      <c r="N153" s="17">
        <v>49000</v>
      </c>
      <c r="O153" s="17">
        <v>55000</v>
      </c>
      <c r="P153" s="19">
        <f t="shared" si="113"/>
        <v>51000</v>
      </c>
      <c r="Q153" s="71">
        <f t="shared" si="114"/>
        <v>3464.1016151377544</v>
      </c>
      <c r="R153" s="20">
        <f t="shared" si="115"/>
        <v>6.7923561081132441E-2</v>
      </c>
      <c r="S153" s="19">
        <f t="shared" si="116"/>
        <v>54464.101615137755</v>
      </c>
      <c r="T153" s="19">
        <f t="shared" si="117"/>
        <v>47535.898384862245</v>
      </c>
      <c r="U153" s="12">
        <v>51000</v>
      </c>
      <c r="V153" s="21">
        <f>PRODUCT(D153,U153)</f>
        <v>42483000</v>
      </c>
      <c r="W153" s="7"/>
    </row>
    <row r="154" spans="1:23" ht="50.25" customHeight="1" x14ac:dyDescent="0.3">
      <c r="A154" s="25">
        <v>4</v>
      </c>
      <c r="B154" s="18" t="s">
        <v>195</v>
      </c>
      <c r="C154" s="10" t="s">
        <v>40</v>
      </c>
      <c r="D154" s="13">
        <v>720</v>
      </c>
      <c r="E154" s="29">
        <v>50510</v>
      </c>
      <c r="F154" s="28">
        <f t="shared" si="107"/>
        <v>36367200</v>
      </c>
      <c r="G154" s="17"/>
      <c r="H154" s="17"/>
      <c r="I154" s="17"/>
      <c r="J154" s="17"/>
      <c r="K154" s="17"/>
      <c r="L154" s="17"/>
      <c r="M154" s="17">
        <v>98000</v>
      </c>
      <c r="N154" s="17">
        <v>98000</v>
      </c>
      <c r="O154" s="17">
        <v>115000</v>
      </c>
      <c r="P154" s="19">
        <f t="shared" si="113"/>
        <v>103666.66666666667</v>
      </c>
      <c r="Q154" s="71">
        <f t="shared" si="114"/>
        <v>9814.9545762236376</v>
      </c>
      <c r="R154" s="20">
        <f t="shared" si="115"/>
        <v>9.4678018420163698E-2</v>
      </c>
      <c r="S154" s="19">
        <f t="shared" si="116"/>
        <v>113481.62124289031</v>
      </c>
      <c r="T154" s="19">
        <f t="shared" si="117"/>
        <v>93851.712090443034</v>
      </c>
      <c r="U154" s="12">
        <v>103666.67</v>
      </c>
      <c r="V154" s="21">
        <f>PRODUCT(D154,U154)</f>
        <v>74640002.400000006</v>
      </c>
      <c r="W154" s="7"/>
    </row>
    <row r="155" spans="1:23" x14ac:dyDescent="0.3">
      <c r="A155" s="78" t="s">
        <v>86</v>
      </c>
      <c r="B155" s="78"/>
      <c r="C155" s="78"/>
      <c r="D155" s="78"/>
      <c r="E155" s="78"/>
      <c r="F155" s="65">
        <f>SUM(F151:F154)</f>
        <v>69999995.379999995</v>
      </c>
      <c r="G155" s="89" t="s">
        <v>85</v>
      </c>
      <c r="H155" s="89"/>
      <c r="I155" s="89"/>
      <c r="J155" s="89"/>
      <c r="K155" s="89"/>
      <c r="L155" s="89"/>
      <c r="M155" s="89"/>
      <c r="N155" s="89"/>
      <c r="O155" s="89"/>
      <c r="P155" s="89"/>
      <c r="Q155" s="89"/>
      <c r="R155" s="89"/>
      <c r="S155" s="89"/>
      <c r="T155" s="89"/>
      <c r="U155" s="89"/>
      <c r="V155" s="21">
        <f>SUM(V151:V154)</f>
        <v>140483037.40000001</v>
      </c>
      <c r="W155" s="7"/>
    </row>
    <row r="156" spans="1:23" x14ac:dyDescent="0.3">
      <c r="A156" s="31"/>
      <c r="B156" s="31"/>
      <c r="C156" s="31"/>
      <c r="D156" s="31"/>
      <c r="E156" s="31"/>
      <c r="F156" s="42"/>
      <c r="G156" s="40"/>
      <c r="H156" s="40"/>
      <c r="I156" s="40"/>
      <c r="J156" s="40"/>
      <c r="K156" s="40"/>
      <c r="L156" s="40"/>
      <c r="M156" s="40"/>
      <c r="N156" s="40"/>
      <c r="O156" s="40"/>
      <c r="P156" s="40"/>
      <c r="Q156" s="40"/>
      <c r="R156" s="40"/>
      <c r="S156" s="40"/>
      <c r="T156" s="40"/>
      <c r="U156" s="40"/>
      <c r="V156" s="43"/>
      <c r="W156" s="7"/>
    </row>
    <row r="157" spans="1:23" x14ac:dyDescent="0.3">
      <c r="A157" s="76" t="s">
        <v>94</v>
      </c>
      <c r="B157" s="76"/>
      <c r="C157" s="76"/>
      <c r="D157" s="76"/>
      <c r="E157" s="76"/>
      <c r="F157" s="76"/>
      <c r="G157" s="76"/>
      <c r="H157" s="76"/>
      <c r="I157" s="76"/>
      <c r="J157" s="76"/>
      <c r="K157" s="76"/>
      <c r="L157" s="76"/>
      <c r="M157" s="76"/>
      <c r="N157" s="76"/>
      <c r="O157" s="76"/>
      <c r="P157" s="76"/>
      <c r="Q157" s="76"/>
      <c r="R157" s="76"/>
      <c r="S157" s="76"/>
      <c r="T157" s="76"/>
      <c r="U157" s="76"/>
      <c r="V157" s="76"/>
      <c r="W157" s="7"/>
    </row>
    <row r="158" spans="1:23" ht="23.25" customHeight="1" x14ac:dyDescent="0.3">
      <c r="A158" s="25">
        <v>1</v>
      </c>
      <c r="B158" s="26" t="s">
        <v>87</v>
      </c>
      <c r="C158" s="10" t="s">
        <v>40</v>
      </c>
      <c r="D158" s="13">
        <v>1327</v>
      </c>
      <c r="E158" s="29">
        <v>235.62</v>
      </c>
      <c r="F158" s="28">
        <f t="shared" ref="F158:F165" si="118">PRODUCT(D158,E158)</f>
        <v>312667.74</v>
      </c>
      <c r="G158" s="17">
        <v>250</v>
      </c>
      <c r="H158" s="17">
        <v>180</v>
      </c>
      <c r="I158" s="17">
        <v>250</v>
      </c>
      <c r="J158" s="17">
        <v>295</v>
      </c>
      <c r="K158" s="17"/>
      <c r="L158" s="17"/>
      <c r="M158" s="17">
        <v>308.7</v>
      </c>
      <c r="N158" s="17">
        <v>390</v>
      </c>
      <c r="O158" s="17">
        <v>305</v>
      </c>
      <c r="P158" s="19">
        <f t="shared" ref="P158" si="119">AVERAGE(G158,H158,I158,J158,K158,L158,M158,N158, O158)</f>
        <v>282.67142857142858</v>
      </c>
      <c r="Q158" s="71">
        <f t="shared" ref="Q158" si="120">_xlfn.STDEV.S(G158,H158,I158,J158,K158,L158,M158,N158,O158)</f>
        <v>65.222355939399364</v>
      </c>
      <c r="R158" s="20">
        <f t="shared" ref="R158" si="121">Q158/P158</f>
        <v>0.23073557971182873</v>
      </c>
      <c r="S158" s="19">
        <f t="shared" ref="S158" si="122">SUM(P158,Q158)</f>
        <v>347.89378451082791</v>
      </c>
      <c r="T158" s="19">
        <f t="shared" ref="T158" si="123">P158-Q158</f>
        <v>217.44907263202921</v>
      </c>
      <c r="U158" s="12">
        <v>282.67</v>
      </c>
      <c r="V158" s="21">
        <f t="shared" ref="V158:V165" si="124">PRODUCT(D158,U158)</f>
        <v>375103.09</v>
      </c>
      <c r="W158" s="7"/>
    </row>
    <row r="159" spans="1:23" ht="27.75" customHeight="1" x14ac:dyDescent="0.3">
      <c r="A159" s="25">
        <v>2</v>
      </c>
      <c r="B159" s="26" t="s">
        <v>88</v>
      </c>
      <c r="C159" s="10" t="s">
        <v>40</v>
      </c>
      <c r="D159" s="13">
        <v>1559</v>
      </c>
      <c r="E159" s="29">
        <v>230</v>
      </c>
      <c r="F159" s="28">
        <f t="shared" si="118"/>
        <v>358570</v>
      </c>
      <c r="G159" s="17">
        <v>287.86</v>
      </c>
      <c r="H159" s="17">
        <v>250</v>
      </c>
      <c r="I159" s="17">
        <v>287.86</v>
      </c>
      <c r="K159" s="17"/>
      <c r="L159" s="17"/>
      <c r="M159" s="17">
        <v>303.8</v>
      </c>
      <c r="N159" s="17">
        <v>420</v>
      </c>
      <c r="O159" s="17">
        <v>305</v>
      </c>
      <c r="P159" s="19">
        <f t="shared" ref="P159:P165" si="125">AVERAGE(G159,H159,I159,J159,K159,L159,M159,N159, O159)</f>
        <v>309.08666666666664</v>
      </c>
      <c r="Q159" s="71">
        <f t="shared" ref="Q159:Q165" si="126">_xlfn.STDEV.S(G159,H159,I159,J159,K159,L159,M159,N159,O159)</f>
        <v>57.859820485952724</v>
      </c>
      <c r="R159" s="20">
        <f t="shared" ref="R159:R165" si="127">Q159/P159</f>
        <v>0.18719610622463839</v>
      </c>
      <c r="S159" s="19">
        <f t="shared" ref="S159:S165" si="128">SUM(P159,Q159)</f>
        <v>366.9464871526194</v>
      </c>
      <c r="T159" s="19">
        <f t="shared" ref="T159:T165" si="129">P159-Q159</f>
        <v>251.22684618071392</v>
      </c>
      <c r="U159" s="12">
        <v>309.08999999999997</v>
      </c>
      <c r="V159" s="21">
        <f t="shared" si="124"/>
        <v>481871.30999999994</v>
      </c>
      <c r="W159" s="7"/>
    </row>
    <row r="160" spans="1:23" ht="25.5" customHeight="1" x14ac:dyDescent="0.3">
      <c r="A160" s="25">
        <v>3</v>
      </c>
      <c r="B160" s="26" t="s">
        <v>89</v>
      </c>
      <c r="C160" s="10" t="s">
        <v>40</v>
      </c>
      <c r="D160" s="13">
        <v>1238</v>
      </c>
      <c r="E160" s="29">
        <v>260</v>
      </c>
      <c r="F160" s="28">
        <f t="shared" si="118"/>
        <v>321880</v>
      </c>
      <c r="G160" s="17"/>
      <c r="H160" s="17"/>
      <c r="I160" s="17"/>
      <c r="J160" s="17"/>
      <c r="K160" s="17"/>
      <c r="L160" s="17"/>
      <c r="M160" s="17">
        <v>343</v>
      </c>
      <c r="N160" s="17">
        <v>390</v>
      </c>
      <c r="O160" s="17">
        <v>305</v>
      </c>
      <c r="P160" s="19">
        <f t="shared" si="125"/>
        <v>346</v>
      </c>
      <c r="Q160" s="71">
        <f t="shared" si="126"/>
        <v>42.579337712087536</v>
      </c>
      <c r="R160" s="20">
        <f t="shared" si="127"/>
        <v>0.12306166968811427</v>
      </c>
      <c r="S160" s="19">
        <f t="shared" si="128"/>
        <v>388.57933771208752</v>
      </c>
      <c r="T160" s="19">
        <f t="shared" si="129"/>
        <v>303.42066228791248</v>
      </c>
      <c r="U160" s="12">
        <v>346</v>
      </c>
      <c r="V160" s="21">
        <f t="shared" si="124"/>
        <v>428348</v>
      </c>
      <c r="W160" s="7"/>
    </row>
    <row r="161" spans="1:23" ht="27" customHeight="1" x14ac:dyDescent="0.3">
      <c r="A161" s="25">
        <v>4</v>
      </c>
      <c r="B161" s="26" t="s">
        <v>90</v>
      </c>
      <c r="C161" s="10" t="s">
        <v>40</v>
      </c>
      <c r="D161" s="13">
        <v>971</v>
      </c>
      <c r="E161" s="29">
        <v>1635</v>
      </c>
      <c r="F161" s="28">
        <f t="shared" si="118"/>
        <v>1587585</v>
      </c>
      <c r="G161" s="17">
        <v>1560</v>
      </c>
      <c r="H161" s="17">
        <v>1735.75</v>
      </c>
      <c r="I161" s="17"/>
      <c r="J161" s="74"/>
      <c r="K161" s="17"/>
      <c r="L161" s="17"/>
      <c r="M161" s="17">
        <v>2117.31</v>
      </c>
      <c r="N161" s="17">
        <v>2500</v>
      </c>
      <c r="O161" s="17">
        <v>1900</v>
      </c>
      <c r="P161" s="19">
        <f t="shared" si="125"/>
        <v>1962.6119999999999</v>
      </c>
      <c r="Q161" s="71">
        <f t="shared" si="126"/>
        <v>364.07430075466897</v>
      </c>
      <c r="R161" s="20">
        <f t="shared" si="127"/>
        <v>0.18550498048247385</v>
      </c>
      <c r="S161" s="19">
        <f t="shared" si="128"/>
        <v>2326.686300754669</v>
      </c>
      <c r="T161" s="19">
        <f t="shared" si="129"/>
        <v>1598.5376992453309</v>
      </c>
      <c r="U161" s="12">
        <v>1962.61</v>
      </c>
      <c r="V161" s="21">
        <f t="shared" si="124"/>
        <v>1905694.3099999998</v>
      </c>
      <c r="W161" s="7"/>
    </row>
    <row r="162" spans="1:23" ht="29.25" customHeight="1" x14ac:dyDescent="0.3">
      <c r="A162" s="25">
        <v>5</v>
      </c>
      <c r="B162" s="26" t="s">
        <v>196</v>
      </c>
      <c r="C162" s="10" t="s">
        <v>40</v>
      </c>
      <c r="D162" s="13">
        <v>1046</v>
      </c>
      <c r="E162" s="29">
        <v>338</v>
      </c>
      <c r="F162" s="28">
        <f t="shared" si="118"/>
        <v>353548</v>
      </c>
      <c r="G162" s="17">
        <v>489.2</v>
      </c>
      <c r="H162" s="17">
        <v>500</v>
      </c>
      <c r="I162" s="17">
        <v>598</v>
      </c>
      <c r="J162" s="74"/>
      <c r="K162" s="17"/>
      <c r="L162" s="17"/>
      <c r="M162" s="17">
        <v>443.45</v>
      </c>
      <c r="N162" s="17">
        <v>1000</v>
      </c>
      <c r="O162" s="17">
        <v>900</v>
      </c>
      <c r="P162" s="19">
        <f t="shared" si="125"/>
        <v>655.10833333333335</v>
      </c>
      <c r="Q162" s="71">
        <f t="shared" si="126"/>
        <v>236.03684970077572</v>
      </c>
      <c r="R162" s="20">
        <f t="shared" si="127"/>
        <v>0.36030201066099865</v>
      </c>
      <c r="S162" s="19">
        <f t="shared" si="128"/>
        <v>891.1451830341091</v>
      </c>
      <c r="T162" s="19">
        <f t="shared" si="129"/>
        <v>419.0714836325576</v>
      </c>
      <c r="U162" s="12">
        <v>655.11</v>
      </c>
      <c r="V162" s="21">
        <f t="shared" si="124"/>
        <v>685245.06</v>
      </c>
      <c r="W162" s="7"/>
    </row>
    <row r="163" spans="1:23" ht="33.75" customHeight="1" x14ac:dyDescent="0.3">
      <c r="A163" s="25">
        <v>6</v>
      </c>
      <c r="B163" s="26" t="s">
        <v>197</v>
      </c>
      <c r="C163" s="10" t="s">
        <v>40</v>
      </c>
      <c r="D163" s="13">
        <v>1021</v>
      </c>
      <c r="E163" s="29">
        <v>411</v>
      </c>
      <c r="F163" s="28">
        <f t="shared" si="118"/>
        <v>419631</v>
      </c>
      <c r="G163" s="17">
        <v>470</v>
      </c>
      <c r="H163" s="72"/>
      <c r="I163" s="72"/>
      <c r="J163" s="72"/>
      <c r="K163" s="72"/>
      <c r="L163" s="72"/>
      <c r="M163" s="17">
        <v>539</v>
      </c>
      <c r="N163" s="17">
        <v>1000</v>
      </c>
      <c r="O163" s="17">
        <v>1100</v>
      </c>
      <c r="P163" s="19">
        <f t="shared" si="125"/>
        <v>777.25</v>
      </c>
      <c r="Q163" s="71">
        <f t="shared" si="126"/>
        <v>318.8263634017739</v>
      </c>
      <c r="R163" s="20">
        <f t="shared" si="127"/>
        <v>0.4101979587028291</v>
      </c>
      <c r="S163" s="19">
        <f t="shared" si="128"/>
        <v>1096.076363401774</v>
      </c>
      <c r="T163" s="19">
        <f t="shared" si="129"/>
        <v>458.4236365982261</v>
      </c>
      <c r="U163" s="12">
        <v>777.25</v>
      </c>
      <c r="V163" s="21">
        <f t="shared" si="124"/>
        <v>793572.25</v>
      </c>
      <c r="W163" s="7"/>
    </row>
    <row r="164" spans="1:23" ht="36.75" customHeight="1" x14ac:dyDescent="0.3">
      <c r="A164" s="25">
        <v>7</v>
      </c>
      <c r="B164" s="26" t="s">
        <v>198</v>
      </c>
      <c r="C164" s="10" t="s">
        <v>40</v>
      </c>
      <c r="D164" s="13">
        <v>1081</v>
      </c>
      <c r="E164" s="29">
        <v>2541</v>
      </c>
      <c r="F164" s="28">
        <f t="shared" si="118"/>
        <v>2746821</v>
      </c>
      <c r="G164" s="17"/>
      <c r="H164" s="17"/>
      <c r="I164" s="17"/>
      <c r="J164" s="17"/>
      <c r="K164" s="17"/>
      <c r="L164" s="17"/>
      <c r="M164" s="17">
        <v>3287.79</v>
      </c>
      <c r="N164" s="17">
        <v>3500</v>
      </c>
      <c r="O164" s="17">
        <v>2500</v>
      </c>
      <c r="P164" s="19">
        <f t="shared" si="125"/>
        <v>3095.9300000000003</v>
      </c>
      <c r="Q164" s="71">
        <f t="shared" si="126"/>
        <v>526.88489701261801</v>
      </c>
      <c r="R164" s="20">
        <f t="shared" si="127"/>
        <v>0.17018630815703778</v>
      </c>
      <c r="S164" s="19">
        <f t="shared" si="128"/>
        <v>3622.8148970126185</v>
      </c>
      <c r="T164" s="19">
        <f t="shared" si="129"/>
        <v>2569.0451029873821</v>
      </c>
      <c r="U164" s="12">
        <v>3095.93</v>
      </c>
      <c r="V164" s="21">
        <f t="shared" si="124"/>
        <v>3346700.3299999996</v>
      </c>
      <c r="W164" s="7"/>
    </row>
    <row r="165" spans="1:23" ht="34.5" customHeight="1" x14ac:dyDescent="0.3">
      <c r="A165" s="25">
        <v>8</v>
      </c>
      <c r="B165" s="26" t="s">
        <v>199</v>
      </c>
      <c r="C165" s="10" t="s">
        <v>40</v>
      </c>
      <c r="D165" s="13">
        <v>983</v>
      </c>
      <c r="E165" s="29">
        <v>3336</v>
      </c>
      <c r="F165" s="28">
        <f t="shared" si="118"/>
        <v>3279288</v>
      </c>
      <c r="G165" s="17"/>
      <c r="H165" s="72"/>
      <c r="I165" s="72"/>
      <c r="J165" s="72"/>
      <c r="K165" s="72"/>
      <c r="L165" s="72"/>
      <c r="M165" s="17">
        <v>4312</v>
      </c>
      <c r="N165" s="17">
        <v>4500</v>
      </c>
      <c r="O165" s="17">
        <v>5000</v>
      </c>
      <c r="P165" s="19">
        <f t="shared" si="125"/>
        <v>4604</v>
      </c>
      <c r="Q165" s="71">
        <f t="shared" si="126"/>
        <v>355.59527555916713</v>
      </c>
      <c r="R165" s="20">
        <f t="shared" si="127"/>
        <v>7.7236158896430748E-2</v>
      </c>
      <c r="S165" s="19">
        <f t="shared" si="128"/>
        <v>4959.595275559167</v>
      </c>
      <c r="T165" s="19">
        <f t="shared" si="129"/>
        <v>4248.404724440833</v>
      </c>
      <c r="U165" s="12">
        <v>4604</v>
      </c>
      <c r="V165" s="21">
        <f t="shared" si="124"/>
        <v>4525732</v>
      </c>
      <c r="W165" s="7"/>
    </row>
    <row r="166" spans="1:23" x14ac:dyDescent="0.3">
      <c r="A166" s="78" t="s">
        <v>110</v>
      </c>
      <c r="B166" s="78"/>
      <c r="C166" s="78"/>
      <c r="D166" s="78"/>
      <c r="E166" s="78"/>
      <c r="F166" s="65">
        <f>SUM(F158:F165)</f>
        <v>9379990.7400000002</v>
      </c>
      <c r="G166" s="89" t="s">
        <v>91</v>
      </c>
      <c r="H166" s="89"/>
      <c r="I166" s="89"/>
      <c r="J166" s="89"/>
      <c r="K166" s="89"/>
      <c r="L166" s="89"/>
      <c r="M166" s="89"/>
      <c r="N166" s="89"/>
      <c r="O166" s="89"/>
      <c r="P166" s="89"/>
      <c r="Q166" s="89"/>
      <c r="R166" s="89"/>
      <c r="S166" s="89"/>
      <c r="T166" s="89"/>
      <c r="U166" s="89"/>
      <c r="V166" s="21">
        <f>SUM(V158:V165)</f>
        <v>12542266.35</v>
      </c>
      <c r="W166" s="7"/>
    </row>
    <row r="167" spans="1:23" x14ac:dyDescent="0.3">
      <c r="A167" s="31"/>
      <c r="B167" s="31"/>
      <c r="C167" s="31"/>
      <c r="D167" s="31"/>
      <c r="E167" s="31"/>
      <c r="F167" s="42"/>
      <c r="G167" s="40"/>
      <c r="H167" s="40"/>
      <c r="I167" s="40"/>
      <c r="J167" s="40"/>
      <c r="K167" s="40"/>
      <c r="L167" s="40"/>
      <c r="M167" s="40"/>
      <c r="N167" s="40"/>
      <c r="O167" s="40"/>
      <c r="P167" s="40"/>
      <c r="Q167" s="40"/>
      <c r="R167" s="40"/>
      <c r="S167" s="40"/>
      <c r="T167" s="40"/>
      <c r="U167" s="40"/>
      <c r="V167" s="43"/>
      <c r="W167" s="7"/>
    </row>
    <row r="168" spans="1:23" x14ac:dyDescent="0.3">
      <c r="A168" s="76" t="s">
        <v>95</v>
      </c>
      <c r="B168" s="76"/>
      <c r="C168" s="76"/>
      <c r="D168" s="76"/>
      <c r="E168" s="76"/>
      <c r="F168" s="76"/>
      <c r="G168" s="76"/>
      <c r="H168" s="76"/>
      <c r="I168" s="76"/>
      <c r="J168" s="76"/>
      <c r="K168" s="76"/>
      <c r="L168" s="76"/>
      <c r="M168" s="76"/>
      <c r="N168" s="76"/>
      <c r="O168" s="76"/>
      <c r="P168" s="76"/>
      <c r="Q168" s="76"/>
      <c r="R168" s="76"/>
      <c r="S168" s="76"/>
      <c r="T168" s="76"/>
      <c r="U168" s="76"/>
      <c r="V168" s="76"/>
      <c r="W168" s="7"/>
    </row>
    <row r="169" spans="1:23" ht="96.6" x14ac:dyDescent="0.3">
      <c r="A169" s="25">
        <v>1</v>
      </c>
      <c r="B169" s="18" t="s">
        <v>200</v>
      </c>
      <c r="C169" s="10" t="s">
        <v>40</v>
      </c>
      <c r="D169" s="13">
        <v>1000</v>
      </c>
      <c r="E169" s="29">
        <v>9900</v>
      </c>
      <c r="F169" s="28">
        <f t="shared" ref="F169" si="130">PRODUCT(D169,E169)</f>
        <v>9900000</v>
      </c>
      <c r="G169" s="17">
        <v>10665</v>
      </c>
      <c r="H169" s="17">
        <v>14787.5</v>
      </c>
      <c r="I169" s="72"/>
      <c r="J169" s="72"/>
      <c r="K169" s="72"/>
      <c r="L169" s="72"/>
      <c r="M169" s="17">
        <v>14700</v>
      </c>
      <c r="N169" s="17">
        <v>15900</v>
      </c>
      <c r="O169" s="17">
        <v>14000</v>
      </c>
      <c r="P169" s="19">
        <f t="shared" ref="P169" si="131">AVERAGE(G169,H169,I169,J169,K169,L169,M169,N169, O169)</f>
        <v>14010.5</v>
      </c>
      <c r="Q169" s="71">
        <f t="shared" ref="Q169" si="132">_xlfn.STDEV.S(G169,H169,I169,J169,K169,L169,M169,N169,O169)</f>
        <v>1990.0898220934653</v>
      </c>
      <c r="R169" s="20">
        <f t="shared" ref="R169" si="133">Q169/P169</f>
        <v>0.14204274095096286</v>
      </c>
      <c r="S169" s="19">
        <f t="shared" ref="S169" si="134">SUM(P169,Q169)</f>
        <v>16000.589822093465</v>
      </c>
      <c r="T169" s="19">
        <f t="shared" ref="T169" si="135">P169-Q169</f>
        <v>12020.410177906535</v>
      </c>
      <c r="U169" s="12">
        <v>14010.5</v>
      </c>
      <c r="V169" s="21">
        <f>PRODUCT(D169,U169)</f>
        <v>14010500</v>
      </c>
      <c r="W169" s="7"/>
    </row>
    <row r="170" spans="1:23" x14ac:dyDescent="0.3">
      <c r="A170" s="78" t="s">
        <v>109</v>
      </c>
      <c r="B170" s="78"/>
      <c r="C170" s="78"/>
      <c r="D170" s="78"/>
      <c r="E170" s="78"/>
      <c r="F170" s="65">
        <f>SUM(F169)</f>
        <v>9900000</v>
      </c>
      <c r="G170" s="89" t="s">
        <v>92</v>
      </c>
      <c r="H170" s="89"/>
      <c r="I170" s="89"/>
      <c r="J170" s="89"/>
      <c r="K170" s="89"/>
      <c r="L170" s="89"/>
      <c r="M170" s="89"/>
      <c r="N170" s="89"/>
      <c r="O170" s="89"/>
      <c r="P170" s="89"/>
      <c r="Q170" s="89"/>
      <c r="R170" s="89"/>
      <c r="S170" s="89"/>
      <c r="T170" s="89"/>
      <c r="U170" s="89"/>
      <c r="V170" s="21">
        <f>SUM(V169)</f>
        <v>14010500</v>
      </c>
      <c r="W170" s="7"/>
    </row>
    <row r="171" spans="1:23" s="2" customFormat="1" x14ac:dyDescent="0.3">
      <c r="A171" s="31"/>
      <c r="B171" s="31"/>
      <c r="C171" s="31"/>
      <c r="D171" s="31"/>
      <c r="E171" s="31"/>
      <c r="F171" s="42"/>
      <c r="G171" s="40"/>
      <c r="H171" s="40"/>
      <c r="I171" s="40"/>
      <c r="J171" s="40"/>
      <c r="K171" s="40"/>
      <c r="L171" s="40"/>
      <c r="M171" s="40"/>
      <c r="N171" s="40"/>
      <c r="O171" s="40"/>
      <c r="P171" s="40"/>
      <c r="Q171" s="40"/>
      <c r="R171" s="40"/>
      <c r="S171" s="40"/>
      <c r="T171" s="40"/>
      <c r="U171" s="40"/>
      <c r="V171" s="43"/>
      <c r="W171" s="34"/>
    </row>
    <row r="172" spans="1:23" x14ac:dyDescent="0.3">
      <c r="A172" s="76" t="s">
        <v>96</v>
      </c>
      <c r="B172" s="76"/>
      <c r="C172" s="76"/>
      <c r="D172" s="76"/>
      <c r="E172" s="76"/>
      <c r="F172" s="76"/>
      <c r="G172" s="76"/>
      <c r="H172" s="76"/>
      <c r="I172" s="76"/>
      <c r="J172" s="76"/>
      <c r="K172" s="76"/>
      <c r="L172" s="76"/>
      <c r="M172" s="76"/>
      <c r="N172" s="76"/>
      <c r="O172" s="76"/>
      <c r="P172" s="76"/>
      <c r="Q172" s="76"/>
      <c r="R172" s="76"/>
      <c r="S172" s="76"/>
      <c r="T172" s="76"/>
      <c r="U172" s="76"/>
      <c r="V172" s="76"/>
      <c r="W172" s="7"/>
    </row>
    <row r="173" spans="1:23" ht="25.5" customHeight="1" x14ac:dyDescent="0.3">
      <c r="A173" s="25">
        <v>1</v>
      </c>
      <c r="B173" s="44" t="s">
        <v>97</v>
      </c>
      <c r="C173" s="10" t="s">
        <v>30</v>
      </c>
      <c r="D173" s="13">
        <v>100</v>
      </c>
      <c r="E173" s="29">
        <v>650</v>
      </c>
      <c r="F173" s="28">
        <f t="shared" ref="F173:F184" si="136">PRODUCT(D173,E173)</f>
        <v>65000</v>
      </c>
      <c r="G173" s="17">
        <v>744.5</v>
      </c>
      <c r="H173" s="17"/>
      <c r="I173" s="17"/>
      <c r="J173" s="17"/>
      <c r="K173" s="17"/>
      <c r="L173" s="17"/>
      <c r="M173" s="17">
        <v>980</v>
      </c>
      <c r="N173" s="17">
        <v>990</v>
      </c>
      <c r="O173" s="17">
        <v>1100</v>
      </c>
      <c r="P173" s="19">
        <f t="shared" ref="P173:P174" si="137">AVERAGE(G173,H173,I173,J173,K173,L173,M173,N173, O173)</f>
        <v>953.625</v>
      </c>
      <c r="Q173" s="71">
        <f t="shared" ref="Q173:Q174" si="138">_xlfn.STDEV.S(G173,H173,I173,J173,K173,L173,M173,N173,O173)</f>
        <v>149.64144646454071</v>
      </c>
      <c r="R173" s="20">
        <f t="shared" ref="R173" si="139">Q173/P173</f>
        <v>0.15691854393974644</v>
      </c>
      <c r="S173" s="19">
        <f t="shared" ref="S173" si="140">SUM(P173,Q173)</f>
        <v>1103.2664464645406</v>
      </c>
      <c r="T173" s="19">
        <f t="shared" ref="T173" si="141">P173-Q173</f>
        <v>803.98355353545935</v>
      </c>
      <c r="U173" s="12">
        <v>953.63</v>
      </c>
      <c r="V173" s="21">
        <f t="shared" ref="V173:V184" si="142">PRODUCT(D173,U173)</f>
        <v>95363</v>
      </c>
      <c r="W173" s="7"/>
    </row>
    <row r="174" spans="1:23" ht="26.25" customHeight="1" x14ac:dyDescent="0.3">
      <c r="A174" s="25">
        <v>2</v>
      </c>
      <c r="B174" s="44" t="s">
        <v>211</v>
      </c>
      <c r="C174" s="10" t="s">
        <v>30</v>
      </c>
      <c r="D174" s="13">
        <v>100</v>
      </c>
      <c r="E174" s="29">
        <v>60</v>
      </c>
      <c r="F174" s="28">
        <f t="shared" si="136"/>
        <v>6000</v>
      </c>
      <c r="G174" s="17"/>
      <c r="H174" s="17"/>
      <c r="I174" s="17"/>
      <c r="J174" s="17"/>
      <c r="K174" s="17"/>
      <c r="L174" s="17"/>
      <c r="M174" s="17">
        <v>98</v>
      </c>
      <c r="N174" s="17">
        <v>99</v>
      </c>
      <c r="O174" s="17">
        <v>120</v>
      </c>
      <c r="P174" s="19">
        <f t="shared" si="137"/>
        <v>105.66666666666667</v>
      </c>
      <c r="Q174" s="71">
        <f t="shared" si="138"/>
        <v>12.42309676905615</v>
      </c>
      <c r="R174" s="20">
        <f t="shared" ref="R174:R184" si="143">Q174/P174</f>
        <v>0.11756873913933263</v>
      </c>
      <c r="S174" s="19">
        <f t="shared" ref="S174:S184" si="144">SUM(P174,Q174)</f>
        <v>118.08976343572282</v>
      </c>
      <c r="T174" s="19">
        <f t="shared" ref="T174:T184" si="145">P174-Q174</f>
        <v>93.243569897610527</v>
      </c>
      <c r="U174" s="12">
        <v>105.67</v>
      </c>
      <c r="V174" s="21">
        <f t="shared" si="142"/>
        <v>10567</v>
      </c>
      <c r="W174" s="7"/>
    </row>
    <row r="175" spans="1:23" ht="26.25" customHeight="1" x14ac:dyDescent="0.3">
      <c r="A175" s="25">
        <v>3</v>
      </c>
      <c r="B175" s="44" t="s">
        <v>212</v>
      </c>
      <c r="C175" s="10" t="s">
        <v>30</v>
      </c>
      <c r="D175" s="13">
        <v>100</v>
      </c>
      <c r="E175" s="29">
        <v>70</v>
      </c>
      <c r="F175" s="28">
        <f t="shared" si="136"/>
        <v>7000</v>
      </c>
      <c r="G175" s="17"/>
      <c r="H175" s="17"/>
      <c r="I175" s="17"/>
      <c r="J175" s="17"/>
      <c r="K175" s="17"/>
      <c r="L175" s="17"/>
      <c r="M175" s="17">
        <v>127.4</v>
      </c>
      <c r="N175" s="17">
        <v>135</v>
      </c>
      <c r="O175" s="17">
        <v>160</v>
      </c>
      <c r="P175" s="19">
        <f t="shared" ref="P175:P178" si="146">AVERAGE(G175,H175,I175,J175,K175,L175,M175,N175, O175)</f>
        <v>140.79999999999998</v>
      </c>
      <c r="Q175" s="71">
        <f t="shared" ref="Q175:Q178" si="147">_xlfn.STDEV.S(G175,H175,I175,J175,K175,L175,M175,N175,O175)</f>
        <v>17.056377106525289</v>
      </c>
      <c r="R175" s="20">
        <f t="shared" si="143"/>
        <v>0.12113904194975349</v>
      </c>
      <c r="S175" s="19">
        <f t="shared" si="144"/>
        <v>157.85637710652526</v>
      </c>
      <c r="T175" s="19">
        <f t="shared" si="145"/>
        <v>123.74362289347469</v>
      </c>
      <c r="U175" s="12">
        <v>140.80000000000001</v>
      </c>
      <c r="V175" s="21">
        <f t="shared" si="142"/>
        <v>14080.000000000002</v>
      </c>
      <c r="W175" s="7"/>
    </row>
    <row r="176" spans="1:23" ht="22.5" customHeight="1" x14ac:dyDescent="0.3">
      <c r="A176" s="25">
        <v>4</v>
      </c>
      <c r="B176" s="44" t="s">
        <v>213</v>
      </c>
      <c r="C176" s="10" t="s">
        <v>30</v>
      </c>
      <c r="D176" s="13">
        <v>100</v>
      </c>
      <c r="E176" s="29">
        <v>80</v>
      </c>
      <c r="F176" s="28">
        <f t="shared" si="136"/>
        <v>8000</v>
      </c>
      <c r="G176" s="17"/>
      <c r="H176" s="17"/>
      <c r="I176" s="17"/>
      <c r="J176" s="17"/>
      <c r="K176" s="17"/>
      <c r="L176" s="17"/>
      <c r="M176" s="17">
        <v>147</v>
      </c>
      <c r="N176" s="17">
        <v>149</v>
      </c>
      <c r="O176" s="17">
        <v>190</v>
      </c>
      <c r="P176" s="19">
        <f t="shared" si="146"/>
        <v>162</v>
      </c>
      <c r="Q176" s="71">
        <f t="shared" si="147"/>
        <v>24.269322199023193</v>
      </c>
      <c r="R176" s="20">
        <f t="shared" si="143"/>
        <v>0.14981063085816787</v>
      </c>
      <c r="S176" s="19">
        <f t="shared" si="144"/>
        <v>186.26932219902318</v>
      </c>
      <c r="T176" s="19">
        <f t="shared" si="145"/>
        <v>137.73067780097682</v>
      </c>
      <c r="U176" s="12">
        <v>162</v>
      </c>
      <c r="V176" s="21">
        <f t="shared" si="142"/>
        <v>16200</v>
      </c>
      <c r="W176" s="7"/>
    </row>
    <row r="177" spans="1:23" ht="27.75" customHeight="1" x14ac:dyDescent="0.3">
      <c r="A177" s="25">
        <v>5</v>
      </c>
      <c r="B177" s="44" t="s">
        <v>201</v>
      </c>
      <c r="C177" s="10" t="s">
        <v>30</v>
      </c>
      <c r="D177" s="13">
        <v>100</v>
      </c>
      <c r="E177" s="29">
        <v>100</v>
      </c>
      <c r="F177" s="28">
        <f t="shared" si="136"/>
        <v>10000</v>
      </c>
      <c r="G177" s="17"/>
      <c r="H177" s="17"/>
      <c r="I177" s="17"/>
      <c r="J177" s="17"/>
      <c r="K177" s="17"/>
      <c r="L177" s="17"/>
      <c r="M177" s="17">
        <v>147</v>
      </c>
      <c r="N177" s="17">
        <v>149</v>
      </c>
      <c r="O177" s="17">
        <v>170</v>
      </c>
      <c r="P177" s="19">
        <f t="shared" si="146"/>
        <v>155.33333333333334</v>
      </c>
      <c r="Q177" s="71">
        <f t="shared" si="147"/>
        <v>12.741009902410928</v>
      </c>
      <c r="R177" s="20">
        <f t="shared" si="143"/>
        <v>8.2023668899641161E-2</v>
      </c>
      <c r="S177" s="19">
        <f t="shared" si="144"/>
        <v>168.07434323574427</v>
      </c>
      <c r="T177" s="19">
        <f t="shared" si="145"/>
        <v>142.59232343092242</v>
      </c>
      <c r="U177" s="12">
        <v>155.33000000000001</v>
      </c>
      <c r="V177" s="21">
        <f t="shared" si="142"/>
        <v>15533.000000000002</v>
      </c>
      <c r="W177" s="7"/>
    </row>
    <row r="178" spans="1:23" ht="24.75" customHeight="1" x14ac:dyDescent="0.3">
      <c r="A178" s="25">
        <v>6</v>
      </c>
      <c r="B178" s="56" t="s">
        <v>101</v>
      </c>
      <c r="C178" s="10" t="s">
        <v>30</v>
      </c>
      <c r="D178" s="13">
        <v>100</v>
      </c>
      <c r="E178" s="29">
        <v>110</v>
      </c>
      <c r="F178" s="28">
        <f t="shared" si="136"/>
        <v>11000</v>
      </c>
      <c r="G178" s="17">
        <v>158</v>
      </c>
      <c r="H178" s="17">
        <v>169.99</v>
      </c>
      <c r="I178" s="17"/>
      <c r="J178" s="17"/>
      <c r="K178" s="17"/>
      <c r="L178" s="17"/>
      <c r="M178" s="17">
        <v>196</v>
      </c>
      <c r="N178" s="17">
        <v>210</v>
      </c>
      <c r="O178" s="17">
        <v>250</v>
      </c>
      <c r="P178" s="19">
        <f t="shared" si="146"/>
        <v>196.798</v>
      </c>
      <c r="Q178" s="71">
        <f t="shared" si="147"/>
        <v>36.157074273231814</v>
      </c>
      <c r="R178" s="20">
        <f t="shared" si="143"/>
        <v>0.1837268380432312</v>
      </c>
      <c r="S178" s="19">
        <f t="shared" si="144"/>
        <v>232.95507427323182</v>
      </c>
      <c r="T178" s="19">
        <f t="shared" si="145"/>
        <v>160.64092572676819</v>
      </c>
      <c r="U178" s="12">
        <v>196.8</v>
      </c>
      <c r="V178" s="21">
        <f t="shared" si="142"/>
        <v>19680</v>
      </c>
      <c r="W178" s="7"/>
    </row>
    <row r="179" spans="1:23" ht="18.75" customHeight="1" x14ac:dyDescent="0.3">
      <c r="A179" s="25">
        <v>7</v>
      </c>
      <c r="B179" s="44" t="s">
        <v>202</v>
      </c>
      <c r="C179" s="10" t="s">
        <v>30</v>
      </c>
      <c r="D179" s="13">
        <v>100</v>
      </c>
      <c r="E179" s="29">
        <v>150</v>
      </c>
      <c r="F179" s="28">
        <f t="shared" si="136"/>
        <v>15000</v>
      </c>
      <c r="G179" s="17"/>
      <c r="H179" s="17"/>
      <c r="I179" s="17"/>
      <c r="J179" s="17"/>
      <c r="K179" s="17"/>
      <c r="L179" s="17"/>
      <c r="M179" s="17">
        <v>245</v>
      </c>
      <c r="N179" s="17">
        <v>260</v>
      </c>
      <c r="O179" s="17">
        <v>310</v>
      </c>
      <c r="P179" s="19">
        <f t="shared" ref="P179:P184" si="148">AVERAGE(G179,H179,I179,J179,K179,L179,M179,N179, O179)</f>
        <v>271.66666666666669</v>
      </c>
      <c r="Q179" s="71">
        <f t="shared" ref="Q179:Q184" si="149">_xlfn.STDEV.S(G179,H179,I179,J179,K179,L179,M179,N179,O179)</f>
        <v>34.034296427770158</v>
      </c>
      <c r="R179" s="20">
        <f t="shared" si="143"/>
        <v>0.12527961875252819</v>
      </c>
      <c r="S179" s="19">
        <f t="shared" si="144"/>
        <v>305.70096309443682</v>
      </c>
      <c r="T179" s="19">
        <f t="shared" si="145"/>
        <v>237.63237023889653</v>
      </c>
      <c r="U179" s="12">
        <v>271.67</v>
      </c>
      <c r="V179" s="21">
        <f t="shared" si="142"/>
        <v>27167</v>
      </c>
      <c r="W179" s="7"/>
    </row>
    <row r="180" spans="1:23" ht="21.75" customHeight="1" x14ac:dyDescent="0.3">
      <c r="A180" s="25">
        <v>8</v>
      </c>
      <c r="B180" s="44" t="s">
        <v>203</v>
      </c>
      <c r="C180" s="10" t="s">
        <v>30</v>
      </c>
      <c r="D180" s="13">
        <v>100</v>
      </c>
      <c r="E180" s="29">
        <v>180</v>
      </c>
      <c r="F180" s="28">
        <f t="shared" si="136"/>
        <v>18000</v>
      </c>
      <c r="G180" s="17">
        <v>245</v>
      </c>
      <c r="I180" s="17"/>
      <c r="J180" s="17"/>
      <c r="K180" s="17"/>
      <c r="L180" s="17"/>
      <c r="M180" s="17">
        <v>294</v>
      </c>
      <c r="N180" s="17">
        <v>299</v>
      </c>
      <c r="O180" s="17">
        <v>390</v>
      </c>
      <c r="P180" s="19">
        <f t="shared" si="148"/>
        <v>307</v>
      </c>
      <c r="Q180" s="71">
        <f t="shared" si="149"/>
        <v>60.459352736638962</v>
      </c>
      <c r="R180" s="20">
        <f t="shared" si="143"/>
        <v>0.19693600239947545</v>
      </c>
      <c r="S180" s="19">
        <f t="shared" si="144"/>
        <v>367.45935273663895</v>
      </c>
      <c r="T180" s="19">
        <f t="shared" si="145"/>
        <v>246.54064726336105</v>
      </c>
      <c r="U180" s="12">
        <v>347.5</v>
      </c>
      <c r="V180" s="21">
        <f t="shared" si="142"/>
        <v>34750</v>
      </c>
      <c r="W180" s="7"/>
    </row>
    <row r="181" spans="1:23" ht="25.5" customHeight="1" x14ac:dyDescent="0.3">
      <c r="A181" s="25">
        <v>9</v>
      </c>
      <c r="B181" s="44" t="s">
        <v>102</v>
      </c>
      <c r="C181" s="10" t="s">
        <v>30</v>
      </c>
      <c r="D181" s="13">
        <v>100</v>
      </c>
      <c r="E181" s="29">
        <v>450</v>
      </c>
      <c r="F181" s="28">
        <f t="shared" si="136"/>
        <v>45000</v>
      </c>
      <c r="G181" s="17"/>
      <c r="H181" s="17"/>
      <c r="I181" s="17"/>
      <c r="J181" s="17"/>
      <c r="K181" s="17"/>
      <c r="L181" s="17"/>
      <c r="M181" s="17">
        <v>833</v>
      </c>
      <c r="N181" s="17">
        <v>850</v>
      </c>
      <c r="O181" s="17">
        <v>850</v>
      </c>
      <c r="P181" s="19">
        <f t="shared" si="148"/>
        <v>844.33333333333337</v>
      </c>
      <c r="Q181" s="71">
        <f t="shared" si="149"/>
        <v>9.8149545762236379</v>
      </c>
      <c r="R181" s="20">
        <f t="shared" si="143"/>
        <v>1.1624502064220651E-2</v>
      </c>
      <c r="S181" s="19">
        <f t="shared" si="144"/>
        <v>854.14828790955698</v>
      </c>
      <c r="T181" s="19">
        <f t="shared" si="145"/>
        <v>834.51837875710976</v>
      </c>
      <c r="U181" s="12">
        <v>844.33</v>
      </c>
      <c r="V181" s="21">
        <f t="shared" si="142"/>
        <v>84433</v>
      </c>
      <c r="W181" s="7"/>
    </row>
    <row r="182" spans="1:23" ht="20.25" customHeight="1" x14ac:dyDescent="0.3">
      <c r="A182" s="25">
        <v>10</v>
      </c>
      <c r="B182" s="44" t="s">
        <v>103</v>
      </c>
      <c r="C182" s="10" t="s">
        <v>30</v>
      </c>
      <c r="D182" s="13">
        <v>100</v>
      </c>
      <c r="E182" s="29">
        <v>120</v>
      </c>
      <c r="F182" s="28">
        <f t="shared" si="136"/>
        <v>12000</v>
      </c>
      <c r="G182" s="17"/>
      <c r="H182" s="72"/>
      <c r="I182" s="72"/>
      <c r="J182" s="72"/>
      <c r="K182" s="72"/>
      <c r="L182" s="72"/>
      <c r="M182" s="17">
        <v>392</v>
      </c>
      <c r="N182" s="17">
        <v>395</v>
      </c>
      <c r="O182" s="17">
        <v>250</v>
      </c>
      <c r="P182" s="19">
        <f t="shared" si="148"/>
        <v>345.66666666666669</v>
      </c>
      <c r="Q182" s="71">
        <f t="shared" si="149"/>
        <v>82.863341311664129</v>
      </c>
      <c r="R182" s="20">
        <f t="shared" si="143"/>
        <v>0.23972037023625109</v>
      </c>
      <c r="S182" s="19">
        <f t="shared" si="144"/>
        <v>428.53000797833079</v>
      </c>
      <c r="T182" s="19">
        <f t="shared" si="145"/>
        <v>262.80332535500258</v>
      </c>
      <c r="U182" s="12">
        <v>307.5</v>
      </c>
      <c r="V182" s="21">
        <f t="shared" si="142"/>
        <v>30750</v>
      </c>
      <c r="W182" s="7"/>
    </row>
    <row r="183" spans="1:23" ht="23.25" customHeight="1" x14ac:dyDescent="0.3">
      <c r="A183" s="25">
        <v>11</v>
      </c>
      <c r="B183" s="44" t="s">
        <v>104</v>
      </c>
      <c r="C183" s="10" t="s">
        <v>30</v>
      </c>
      <c r="D183" s="13">
        <v>100</v>
      </c>
      <c r="E183" s="29">
        <v>80</v>
      </c>
      <c r="F183" s="28">
        <f t="shared" si="136"/>
        <v>8000</v>
      </c>
      <c r="G183" s="17">
        <v>109.44</v>
      </c>
      <c r="H183" s="17">
        <v>85.5</v>
      </c>
      <c r="I183" s="17">
        <v>110</v>
      </c>
      <c r="K183" s="17"/>
      <c r="L183" s="17"/>
      <c r="M183" s="17">
        <v>107.8</v>
      </c>
      <c r="N183" s="17">
        <v>115</v>
      </c>
      <c r="O183" s="17">
        <v>150</v>
      </c>
      <c r="P183" s="19">
        <f t="shared" si="148"/>
        <v>112.95666666666666</v>
      </c>
      <c r="Q183" s="71">
        <f t="shared" si="149"/>
        <v>20.870804169141735</v>
      </c>
      <c r="R183" s="20">
        <f t="shared" si="143"/>
        <v>0.18476823710397855</v>
      </c>
      <c r="S183" s="19">
        <f t="shared" si="144"/>
        <v>133.82747083580841</v>
      </c>
      <c r="T183" s="19">
        <f t="shared" si="145"/>
        <v>92.085862497524928</v>
      </c>
      <c r="U183" s="12">
        <v>112.96</v>
      </c>
      <c r="V183" s="21">
        <f t="shared" si="142"/>
        <v>11296</v>
      </c>
      <c r="W183" s="7"/>
    </row>
    <row r="184" spans="1:23" ht="25.5" customHeight="1" x14ac:dyDescent="0.3">
      <c r="A184" s="25">
        <v>12</v>
      </c>
      <c r="B184" s="44" t="s">
        <v>105</v>
      </c>
      <c r="C184" s="10" t="s">
        <v>30</v>
      </c>
      <c r="D184" s="13">
        <v>100</v>
      </c>
      <c r="E184" s="29">
        <v>150</v>
      </c>
      <c r="F184" s="28">
        <f t="shared" si="136"/>
        <v>15000</v>
      </c>
      <c r="G184" s="17">
        <v>211</v>
      </c>
      <c r="H184" s="17">
        <v>189.67</v>
      </c>
      <c r="I184" s="72"/>
      <c r="J184" s="72"/>
      <c r="K184" s="72"/>
      <c r="L184" s="72"/>
      <c r="M184" s="17">
        <v>308.7</v>
      </c>
      <c r="N184" s="17">
        <v>309</v>
      </c>
      <c r="O184" s="17">
        <v>450</v>
      </c>
      <c r="P184" s="19">
        <f t="shared" si="148"/>
        <v>293.67399999999998</v>
      </c>
      <c r="Q184" s="71">
        <f t="shared" si="149"/>
        <v>103.13862942661207</v>
      </c>
      <c r="R184" s="20">
        <f t="shared" si="143"/>
        <v>0.35120109177731795</v>
      </c>
      <c r="S184" s="19">
        <f t="shared" si="144"/>
        <v>396.81262942661203</v>
      </c>
      <c r="T184" s="19">
        <f t="shared" si="145"/>
        <v>190.53537057338792</v>
      </c>
      <c r="U184" s="12">
        <v>293.67</v>
      </c>
      <c r="V184" s="21">
        <f t="shared" si="142"/>
        <v>29367</v>
      </c>
      <c r="W184" s="7"/>
    </row>
    <row r="185" spans="1:23" x14ac:dyDescent="0.3">
      <c r="A185" s="77" t="s">
        <v>108</v>
      </c>
      <c r="B185" s="77"/>
      <c r="C185" s="77"/>
      <c r="D185" s="77"/>
      <c r="E185" s="77"/>
      <c r="F185" s="66">
        <f>SUM(F173:F184)</f>
        <v>220000</v>
      </c>
      <c r="G185" s="91" t="s">
        <v>106</v>
      </c>
      <c r="H185" s="91"/>
      <c r="I185" s="91"/>
      <c r="J185" s="91"/>
      <c r="K185" s="91"/>
      <c r="L185" s="91"/>
      <c r="M185" s="91"/>
      <c r="N185" s="91"/>
      <c r="O185" s="91"/>
      <c r="P185" s="91"/>
      <c r="Q185" s="91"/>
      <c r="R185" s="91"/>
      <c r="S185" s="91"/>
      <c r="T185" s="91"/>
      <c r="U185" s="91"/>
      <c r="V185" s="45">
        <f>SUM(V173:V184)</f>
        <v>389186</v>
      </c>
    </row>
    <row r="186" spans="1:23" x14ac:dyDescent="0.3">
      <c r="A186" s="46"/>
      <c r="B186" s="46"/>
      <c r="C186" s="46"/>
      <c r="D186" s="46"/>
      <c r="E186" s="46"/>
      <c r="F186" s="48"/>
      <c r="G186" s="47"/>
      <c r="H186" s="47"/>
      <c r="I186" s="47"/>
      <c r="J186" s="47"/>
      <c r="K186" s="47"/>
      <c r="L186" s="47"/>
      <c r="M186" s="47"/>
      <c r="N186" s="47"/>
      <c r="O186" s="47"/>
      <c r="P186" s="47"/>
      <c r="Q186" s="47"/>
      <c r="R186" s="47"/>
      <c r="S186" s="47"/>
      <c r="T186" s="47"/>
      <c r="U186" s="47"/>
      <c r="V186" s="47"/>
    </row>
    <row r="187" spans="1:23" x14ac:dyDescent="0.3">
      <c r="A187" s="76" t="s">
        <v>107</v>
      </c>
      <c r="B187" s="76"/>
      <c r="C187" s="76"/>
      <c r="D187" s="76"/>
      <c r="E187" s="76"/>
      <c r="F187" s="63">
        <f>SUM(F185,F170,F166,F155,F148,F142,F134,F116,F76,F58,F33,F26,F19)</f>
        <v>141070804.80000001</v>
      </c>
      <c r="G187" s="90" t="s">
        <v>204</v>
      </c>
      <c r="H187" s="90"/>
      <c r="I187" s="90"/>
      <c r="J187" s="90"/>
      <c r="K187" s="90"/>
      <c r="L187" s="90"/>
      <c r="M187" s="90"/>
      <c r="N187" s="90"/>
      <c r="O187" s="90"/>
      <c r="P187" s="90"/>
      <c r="Q187" s="90"/>
      <c r="R187" s="90"/>
      <c r="S187" s="90"/>
      <c r="T187" s="90"/>
      <c r="U187" s="90"/>
      <c r="V187" s="63">
        <f>SUM(V185,V170,V166,V155,V148,V142,V134,V116,V76,V58,V33,V26,V19)</f>
        <v>246142877.37000003</v>
      </c>
    </row>
    <row r="188" spans="1:23" ht="34.5" customHeight="1" x14ac:dyDescent="0.3">
      <c r="A188" s="3"/>
      <c r="B188" s="3"/>
      <c r="C188" s="3"/>
      <c r="D188" s="4"/>
      <c r="E188" s="4"/>
      <c r="F188" s="4"/>
      <c r="G188" s="7"/>
      <c r="H188" s="5"/>
      <c r="I188" s="5"/>
      <c r="J188" s="5"/>
      <c r="K188" s="5"/>
      <c r="L188" s="5"/>
      <c r="M188" s="5"/>
      <c r="N188" s="5"/>
      <c r="O188" s="5"/>
      <c r="P188" s="5"/>
      <c r="Q188" s="5"/>
      <c r="R188" s="5"/>
      <c r="S188" s="5"/>
      <c r="T188" s="5"/>
      <c r="U188" s="6"/>
    </row>
    <row r="189" spans="1:23" ht="24" customHeight="1" x14ac:dyDescent="0.3">
      <c r="G189" s="8"/>
      <c r="L189" s="7"/>
      <c r="M189" s="7"/>
      <c r="N189" s="7"/>
      <c r="O189" s="7"/>
      <c r="P189" s="7"/>
      <c r="Q189" s="7"/>
      <c r="R189" s="7"/>
      <c r="S189" s="7"/>
      <c r="T189" s="7"/>
    </row>
    <row r="190" spans="1:23" ht="39" customHeight="1" x14ac:dyDescent="0.3">
      <c r="G190" s="7"/>
      <c r="L190" s="7"/>
      <c r="M190" s="7"/>
      <c r="N190" s="7"/>
      <c r="O190" s="7"/>
      <c r="P190" s="7"/>
      <c r="Q190" s="7"/>
      <c r="R190" s="7"/>
      <c r="S190" s="7"/>
      <c r="T190" s="7"/>
    </row>
    <row r="191" spans="1:23" ht="28.5" customHeight="1" x14ac:dyDescent="0.3">
      <c r="G191" s="7"/>
    </row>
    <row r="192" spans="1:23" ht="28.5" customHeight="1" x14ac:dyDescent="0.3">
      <c r="G192" s="7"/>
    </row>
    <row r="193" spans="7:7" ht="31.5" customHeight="1" x14ac:dyDescent="0.3">
      <c r="G193" s="7"/>
    </row>
    <row r="194" spans="7:7" ht="31.5" customHeight="1" x14ac:dyDescent="0.3">
      <c r="G194" s="8"/>
    </row>
    <row r="195" spans="7:7" ht="36.75" customHeight="1" x14ac:dyDescent="0.3">
      <c r="G195" s="7"/>
    </row>
    <row r="196" spans="7:7" ht="36" customHeight="1" x14ac:dyDescent="0.3">
      <c r="G196" s="7"/>
    </row>
    <row r="197" spans="7:7" ht="31.5" customHeight="1" x14ac:dyDescent="0.3">
      <c r="G197" s="7"/>
    </row>
    <row r="198" spans="7:7" ht="45" customHeight="1" x14ac:dyDescent="0.3">
      <c r="G198" s="8"/>
    </row>
    <row r="199" spans="7:7" ht="27.75" customHeight="1" x14ac:dyDescent="0.3">
      <c r="G199" s="7"/>
    </row>
    <row r="200" spans="7:7" ht="20.25" customHeight="1" x14ac:dyDescent="0.3">
      <c r="G200" s="8"/>
    </row>
    <row r="201" spans="7:7" x14ac:dyDescent="0.3">
      <c r="G201" s="7"/>
    </row>
    <row r="202" spans="7:7" x14ac:dyDescent="0.3">
      <c r="G202" s="9"/>
    </row>
    <row r="214" ht="51.75" customHeight="1" x14ac:dyDescent="0.3"/>
    <row r="217" ht="24.75" customHeight="1" x14ac:dyDescent="0.3"/>
    <row r="218" ht="24.75" customHeight="1" x14ac:dyDescent="0.3"/>
    <row r="223" ht="20.25" customHeight="1" x14ac:dyDescent="0.3"/>
    <row r="224" ht="26.25" customHeight="1" x14ac:dyDescent="0.3"/>
    <row r="225" ht="23.25" customHeight="1" x14ac:dyDescent="0.3"/>
    <row r="226" ht="23.25" customHeight="1" x14ac:dyDescent="0.3"/>
    <row r="237" ht="189" customHeight="1" x14ac:dyDescent="0.3"/>
    <row r="238" ht="189" customHeight="1" x14ac:dyDescent="0.3"/>
    <row r="240" ht="204" customHeight="1" x14ac:dyDescent="0.3"/>
    <row r="247" ht="204" customHeight="1" x14ac:dyDescent="0.3"/>
    <row r="248" ht="204" customHeight="1" x14ac:dyDescent="0.3"/>
    <row r="249" ht="34.5" customHeight="1" x14ac:dyDescent="0.3"/>
    <row r="250" ht="34.5" customHeight="1" x14ac:dyDescent="0.3"/>
    <row r="253" ht="29.25" customHeight="1" x14ac:dyDescent="0.3"/>
    <row r="254" ht="29.25" customHeight="1" x14ac:dyDescent="0.3"/>
    <row r="255" ht="24" customHeight="1" x14ac:dyDescent="0.3"/>
    <row r="256" ht="24" customHeight="1" x14ac:dyDescent="0.3"/>
    <row r="257" ht="216.75" customHeight="1" x14ac:dyDescent="0.3"/>
    <row r="258" ht="216" customHeight="1" x14ac:dyDescent="0.3"/>
    <row r="259" ht="143.25" customHeight="1" x14ac:dyDescent="0.3"/>
    <row r="260" ht="165.9" customHeight="1" x14ac:dyDescent="0.3"/>
    <row r="267" ht="140.25" customHeight="1" x14ac:dyDescent="0.3"/>
    <row r="268" ht="165.9" customHeight="1" x14ac:dyDescent="0.3"/>
    <row r="272" ht="38.25" customHeight="1" x14ac:dyDescent="0.3"/>
    <row r="293" ht="24" customHeight="1" x14ac:dyDescent="0.3"/>
    <row r="295" ht="24" customHeight="1" x14ac:dyDescent="0.3"/>
    <row r="297" ht="27" customHeight="1" x14ac:dyDescent="0.3"/>
    <row r="301" ht="24.75" customHeight="1" x14ac:dyDescent="0.3"/>
    <row r="302" ht="30.75" customHeight="1" x14ac:dyDescent="0.3"/>
    <row r="304" ht="37.5" customHeight="1" x14ac:dyDescent="0.3"/>
    <row r="306" ht="27" customHeight="1" x14ac:dyDescent="0.3"/>
    <row r="307" ht="181.5" customHeight="1" x14ac:dyDescent="0.3"/>
    <row r="308" ht="204" customHeight="1" x14ac:dyDescent="0.3"/>
    <row r="309" ht="36" customHeight="1" x14ac:dyDescent="0.3"/>
    <row r="310" ht="36" customHeight="1" x14ac:dyDescent="0.3"/>
    <row r="312" ht="25.5" customHeight="1" x14ac:dyDescent="0.3"/>
    <row r="324" ht="42.75" customHeight="1" x14ac:dyDescent="0.3"/>
    <row r="325" ht="192.75" customHeight="1" x14ac:dyDescent="0.3"/>
    <row r="326" ht="192.9" customHeight="1" x14ac:dyDescent="0.3"/>
    <row r="327" ht="191.25" customHeight="1" x14ac:dyDescent="0.3"/>
    <row r="328" ht="192" customHeight="1" x14ac:dyDescent="0.3"/>
    <row r="329" ht="31.5" customHeight="1" x14ac:dyDescent="0.3"/>
    <row r="330" ht="31.5" customHeight="1" x14ac:dyDescent="0.3"/>
    <row r="331" ht="177.75" customHeight="1" x14ac:dyDescent="0.3"/>
    <row r="332" ht="177.9" customHeight="1" x14ac:dyDescent="0.3"/>
    <row r="334" ht="55.5" customHeight="1" x14ac:dyDescent="0.3"/>
    <row r="336" ht="48" customHeight="1" x14ac:dyDescent="0.3"/>
    <row r="338" ht="47.25" customHeight="1" x14ac:dyDescent="0.3"/>
    <row r="347" ht="198" customHeight="1" x14ac:dyDescent="0.3"/>
    <row r="348" ht="200.1" customHeight="1" x14ac:dyDescent="0.3"/>
    <row r="350" ht="30" customHeight="1" x14ac:dyDescent="0.3"/>
    <row r="352" ht="30" customHeight="1" x14ac:dyDescent="0.3"/>
    <row r="353" ht="46.5" customHeight="1" x14ac:dyDescent="0.3"/>
    <row r="354" ht="40.5" customHeight="1" x14ac:dyDescent="0.3"/>
    <row r="356" ht="56.25" customHeight="1" x14ac:dyDescent="0.3"/>
    <row r="358" ht="29.25" customHeight="1" x14ac:dyDescent="0.3"/>
    <row r="365" ht="158.25" customHeight="1" x14ac:dyDescent="0.3"/>
    <row r="366" ht="180" customHeight="1" x14ac:dyDescent="0.3"/>
    <row r="368" ht="31.5" customHeight="1" x14ac:dyDescent="0.3"/>
    <row r="370" ht="55.5" customHeight="1" x14ac:dyDescent="0.3"/>
    <row r="371" s="2" customFormat="1" x14ac:dyDescent="0.3"/>
    <row r="372" s="2" customFormat="1" x14ac:dyDescent="0.3"/>
    <row r="373" s="2" customFormat="1" x14ac:dyDescent="0.3"/>
    <row r="374" s="2" customFormat="1" x14ac:dyDescent="0.3"/>
    <row r="375" s="2" customFormat="1" x14ac:dyDescent="0.3"/>
    <row r="376" s="2" customFormat="1" x14ac:dyDescent="0.3"/>
    <row r="377" s="2" customFormat="1" x14ac:dyDescent="0.3"/>
    <row r="378" s="2" customFormat="1" x14ac:dyDescent="0.3"/>
    <row r="379" s="2" customFormat="1" x14ac:dyDescent="0.3"/>
    <row r="380" s="2" customFormat="1" x14ac:dyDescent="0.3"/>
    <row r="381" s="2" customFormat="1" x14ac:dyDescent="0.3"/>
    <row r="382" s="2" customFormat="1" x14ac:dyDescent="0.3"/>
    <row r="383" s="2" customFormat="1" x14ac:dyDescent="0.3"/>
    <row r="384" s="2" customFormat="1" x14ac:dyDescent="0.3"/>
    <row r="385" s="2" customFormat="1" x14ac:dyDescent="0.3"/>
    <row r="386" s="2" customFormat="1" x14ac:dyDescent="0.3"/>
    <row r="387" s="2" customFormat="1" x14ac:dyDescent="0.3"/>
    <row r="388" s="2" customFormat="1" x14ac:dyDescent="0.3"/>
    <row r="389" s="2" customFormat="1" ht="21" customHeight="1" x14ac:dyDescent="0.3"/>
    <row r="390" s="2" customFormat="1" ht="33" customHeight="1" x14ac:dyDescent="0.3"/>
    <row r="391" s="2" customFormat="1" x14ac:dyDescent="0.3"/>
    <row r="392" s="2" customFormat="1" x14ac:dyDescent="0.3"/>
    <row r="393" s="2" customFormat="1" x14ac:dyDescent="0.3"/>
    <row r="394" s="2" customFormat="1" x14ac:dyDescent="0.3"/>
    <row r="395" s="2" customFormat="1" ht="75.75" customHeight="1" x14ac:dyDescent="0.3"/>
    <row r="396" s="2" customFormat="1" ht="75.75" customHeight="1" x14ac:dyDescent="0.3"/>
    <row r="397" s="2" customFormat="1" ht="48.75" customHeight="1" x14ac:dyDescent="0.3"/>
    <row r="398" s="2" customFormat="1" ht="51" customHeight="1" x14ac:dyDescent="0.3"/>
  </sheetData>
  <mergeCells count="52">
    <mergeCell ref="A1:V1"/>
    <mergeCell ref="A2:V2"/>
    <mergeCell ref="A3:A5"/>
    <mergeCell ref="B3:B5"/>
    <mergeCell ref="D3:D5"/>
    <mergeCell ref="U3:V4"/>
    <mergeCell ref="C3:C5"/>
    <mergeCell ref="P3:T4"/>
    <mergeCell ref="A26:E26"/>
    <mergeCell ref="G26:U26"/>
    <mergeCell ref="A33:E33"/>
    <mergeCell ref="G33:U33"/>
    <mergeCell ref="A35:V35"/>
    <mergeCell ref="A28:V28"/>
    <mergeCell ref="A6:V6"/>
    <mergeCell ref="A21:V21"/>
    <mergeCell ref="G19:U19"/>
    <mergeCell ref="A19:E19"/>
    <mergeCell ref="E3:F4"/>
    <mergeCell ref="G4:L4"/>
    <mergeCell ref="G3:O3"/>
    <mergeCell ref="G134:U134"/>
    <mergeCell ref="A58:E58"/>
    <mergeCell ref="G58:U58"/>
    <mergeCell ref="A60:V60"/>
    <mergeCell ref="A76:E76"/>
    <mergeCell ref="G76:U76"/>
    <mergeCell ref="A78:V78"/>
    <mergeCell ref="A116:E116"/>
    <mergeCell ref="G116:U116"/>
    <mergeCell ref="A118:V118"/>
    <mergeCell ref="A134:E134"/>
    <mergeCell ref="A187:E187"/>
    <mergeCell ref="G187:U187"/>
    <mergeCell ref="A150:V150"/>
    <mergeCell ref="A155:E155"/>
    <mergeCell ref="G155:U155"/>
    <mergeCell ref="A157:V157"/>
    <mergeCell ref="A166:E166"/>
    <mergeCell ref="G166:U166"/>
    <mergeCell ref="G185:U185"/>
    <mergeCell ref="A185:E185"/>
    <mergeCell ref="A168:V168"/>
    <mergeCell ref="A170:E170"/>
    <mergeCell ref="G170:U170"/>
    <mergeCell ref="A172:V172"/>
    <mergeCell ref="A136:V136"/>
    <mergeCell ref="A142:E142"/>
    <mergeCell ref="G142:U142"/>
    <mergeCell ref="A144:V144"/>
    <mergeCell ref="A148:E148"/>
    <mergeCell ref="G148:U148"/>
  </mergeCells>
  <phoneticPr fontId="5" type="noConversion"/>
  <pageMargins left="0.511811024" right="0.511811024" top="0.78740157499999996" bottom="0.78740157499999996" header="0.31496062000000002" footer="0.31496062000000002"/>
  <pageSetup paperSize="9" orientation="portrait" r:id="rId1"/>
  <ignoredErrors>
    <ignoredError sqref="Q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Planilha1</vt:lpstr>
      <vt:lpstr>Tabela Resumo</vt:lpstr>
      <vt:lpstr>Mapa de Precificação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CAROLYNNE</dc:creator>
  <cp:lastModifiedBy>Leonardo Avelino</cp:lastModifiedBy>
  <dcterms:created xsi:type="dcterms:W3CDTF">2023-04-14T10:46:00Z</dcterms:created>
  <dcterms:modified xsi:type="dcterms:W3CDTF">2025-03-26T22:41:34Z</dcterms:modified>
</cp:coreProperties>
</file>