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genor.neto\Downloads\"/>
    </mc:Choice>
  </mc:AlternateContent>
  <bookViews>
    <workbookView xWindow="0" yWindow="0" windowWidth="28800" windowHeight="12315" activeTab="1"/>
  </bookViews>
  <sheets>
    <sheet name="Tabela Resumo" sheetId="9" r:id="rId1"/>
    <sheet name="Mapa de Precificação (ARP)" sheetId="7"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2" i="7" l="1"/>
  <c r="P9" i="7"/>
  <c r="J23" i="9"/>
  <c r="J19" i="9"/>
  <c r="W20" i="7"/>
  <c r="W28" i="7"/>
  <c r="V17" i="7"/>
  <c r="H16" i="7"/>
  <c r="V27" i="7"/>
  <c r="V26" i="7"/>
  <c r="Q19" i="7" l="1"/>
  <c r="P19" i="7"/>
  <c r="T19" i="7" l="1"/>
  <c r="R19" i="7"/>
  <c r="S19" i="7"/>
  <c r="J27" i="9"/>
  <c r="G26" i="9"/>
  <c r="G25" i="9"/>
  <c r="G22" i="9"/>
  <c r="G21" i="9"/>
  <c r="G18" i="9"/>
  <c r="G17" i="9"/>
  <c r="G16" i="9"/>
  <c r="G15" i="9"/>
  <c r="G14" i="9"/>
  <c r="G13" i="9"/>
  <c r="G12" i="9"/>
  <c r="G11" i="9"/>
  <c r="G10" i="9"/>
  <c r="G9" i="9"/>
  <c r="G8" i="9"/>
  <c r="G7" i="9"/>
  <c r="W24" i="7"/>
  <c r="W29" i="7"/>
  <c r="H13" i="7"/>
  <c r="H26" i="7"/>
  <c r="Q23" i="7"/>
  <c r="P23" i="7"/>
  <c r="H23" i="7"/>
  <c r="Q22" i="7"/>
  <c r="P22" i="7"/>
  <c r="H22" i="7"/>
  <c r="T23" i="7" l="1"/>
  <c r="J28" i="9"/>
  <c r="T22" i="7"/>
  <c r="R22" i="7"/>
  <c r="R23" i="7"/>
  <c r="S23" i="7"/>
  <c r="S22" i="7"/>
  <c r="Q10" i="7"/>
  <c r="Q9" i="7" l="1"/>
  <c r="Q12" i="7"/>
  <c r="Q15" i="7" l="1"/>
  <c r="P15" i="7"/>
  <c r="Q11" i="7"/>
  <c r="P11" i="7"/>
  <c r="P10" i="7"/>
  <c r="P8" i="7"/>
  <c r="T15" i="7" l="1"/>
  <c r="R15" i="7"/>
  <c r="S15" i="7"/>
  <c r="Q8" i="7" l="1"/>
  <c r="R12" i="7" l="1"/>
  <c r="T12" i="7" l="1"/>
  <c r="S12" i="7"/>
  <c r="H27" i="7"/>
  <c r="H19" i="7"/>
  <c r="H17" i="7"/>
  <c r="H14" i="7"/>
  <c r="H12" i="7" l="1"/>
  <c r="H15" i="7"/>
  <c r="H18" i="7"/>
  <c r="H11" i="7"/>
  <c r="H10" i="7"/>
  <c r="H9" i="7"/>
  <c r="H8" i="7"/>
  <c r="R10" i="7" l="1"/>
  <c r="R9" i="7"/>
  <c r="R11" i="7"/>
  <c r="S11" i="7"/>
  <c r="T10" i="7"/>
  <c r="S10" i="7"/>
  <c r="T9" i="7"/>
  <c r="S9" i="7"/>
  <c r="T11" i="7"/>
  <c r="S8" i="7" l="1"/>
  <c r="T8" i="7"/>
  <c r="R8" i="7"/>
</calcChain>
</file>

<file path=xl/sharedStrings.xml><?xml version="1.0" encoding="utf-8"?>
<sst xmlns="http://schemas.openxmlformats.org/spreadsheetml/2006/main" count="218" uniqueCount="115">
  <si>
    <t>Item</t>
  </si>
  <si>
    <t>Quantidade</t>
  </si>
  <si>
    <t>Preço 1</t>
  </si>
  <si>
    <t>Preço 2</t>
  </si>
  <si>
    <t>Preço 3</t>
  </si>
  <si>
    <t>Média</t>
  </si>
  <si>
    <t>Desvio Padrão</t>
  </si>
  <si>
    <t>Coeficiente de Variação</t>
  </si>
  <si>
    <t>Detalhamento do Item</t>
  </si>
  <si>
    <t>Valor Unitário</t>
  </si>
  <si>
    <t>Unidade de Medida/
Aferição</t>
  </si>
  <si>
    <t>Valor 
Total</t>
  </si>
  <si>
    <t>Preço 4</t>
  </si>
  <si>
    <t>Cálculos Estatísticos</t>
  </si>
  <si>
    <t>Limite Inferior</t>
  </si>
  <si>
    <t>Limite Superior</t>
  </si>
  <si>
    <t>Valor Total Estimado</t>
  </si>
  <si>
    <t>Banco de Preços</t>
  </si>
  <si>
    <t>Valor Unitario</t>
  </si>
  <si>
    <t>Valor Total</t>
  </si>
  <si>
    <t>ARP nº 001/2024</t>
  </si>
  <si>
    <t>KG</t>
  </si>
  <si>
    <t>PROCESSO N° 00002.003583/2025-77</t>
  </si>
  <si>
    <t>Aquisição de Ração Animal</t>
  </si>
  <si>
    <t>Cotação de Fornecedores</t>
  </si>
  <si>
    <t>Preço 5</t>
  </si>
  <si>
    <t>Preço 6</t>
  </si>
  <si>
    <t>Preço 7</t>
  </si>
  <si>
    <t>CATMAT</t>
  </si>
  <si>
    <t>Observações</t>
  </si>
  <si>
    <t>334970 </t>
  </si>
  <si>
    <t>Excessivamente Elevado</t>
  </si>
  <si>
    <t>CATMAT APROXIMADO</t>
  </si>
  <si>
    <t>-</t>
  </si>
  <si>
    <t xml:space="preserve">RAZÃO SOCIAL: PADRAO MED DISTRIBUIDORA DE MEDICAMENTOS LTDA-CNPJ 36.433.053/0001-43
</t>
  </si>
  <si>
    <t xml:space="preserve">Ração para cães – adultos. Ingredientes: farinha de vísceras de frango, proteína isolada de,dosagem máxima umidade: 10 per, dosagem mínima proteína: 27 per, dosagem mínima extrato etéreo:13 per, dosagem máxima matéria mineral: 8 per, características adicionais: óleo de peixe e hidrolizado de suíno e frango, tipo: peletizada. Exclusivo para ME, MEI e EPP. Decreto Estadual nº 16.212/20
</t>
  </si>
  <si>
    <t xml:space="preserve">Ração para gato adulto tipo ração: completa balanceada ingredientes: carne bovina, fígado/peixe, fígado/frango, arroz, dosagem máxima umidade: 10 per dosagem mínima proteína: 31 per dosagem mínima extrato etéreo:9 per dosagem máxima matéria mineral: 8 perdosagem máxima cálcio: 1 per características adicionais: fósforo mínimo &gt;1%, metionina&gt; 0,60%,lisina &gt;0,80%. Exclusivo para ME, MEI e EPP. Decreto Estadual nº 16.212/20.
</t>
  </si>
  <si>
    <t xml:space="preserve">Ração para gato filhote tipo ração: seca balanceada ingredientes: carne bovina, fígado/peixe, frango, glúten de milho espécie animal: dosagem máxima umidade: 10 perdosagem mínima proteína: 33 per dosagem mínima extrato etéreo: 9 per dosagem máxima matéria mineral: 8,50 per dosagem máxima cálcio: 1 per dosagem mínima fósforo: 0,80 per características adicionais: metionina &gt; 0,60%, lisina &gt;0,80% e taurina 0,10%. Exclusivo para ME, MEI e EPP. Decreto Estadual nº 16.212/20. 
 </t>
  </si>
  <si>
    <t xml:space="preserve">Ração para cães – filhotes. Ingredientes: carne de frango, quirela de arroz, farinha de frango, dosagem máxima umidade: 12 per, dosagem mínima proteína: 29 per, dosagem mínima extrato etéreo:18 per, características adicionais: estabilizada com tocoferóis, tipo: peletizada. Exclusivo para ME, MEI e EPP. Decreto Estadual nº 16.212/20.
</t>
  </si>
  <si>
    <t>Ração aves pequeno porte ingredientes: proteína bruta, cálcio, fósforo, extrato estéreo, dosagem mínima proteína: 12 per, dosagem mínima extrato etéreo: 5 per, dosagem máxima cálcio: 2 per, dosagem mínima fósforo: 0,5 per, características adicionais: tamanho do pelet 1,8 mm, tipo: peletizada. COTA PRINCIPAL 75%.</t>
  </si>
  <si>
    <t xml:space="preserve">Ração aves pequeno porte ingredientes: proteína bruta, cálcio, fósforo, extrato estéreo, dosagem mínima proteína: 12 per, dosagem mínima extrato etéreo: 5 per, dosagem máxima cálcio: 2 per, dosagem mínima fósforo: 0,5 per, características adicionais: tamanho do pelet 1,8 mm, tipo: peletizada. COTA RESERVADA - ME, MEI E EPP - 25%. </t>
  </si>
  <si>
    <t xml:space="preserve">RAZÃO SOCIAL: NUTRIGERO NUTRIÇÃO ANIMAL LTDA-CNPJ 09.051.762/0001-91
</t>
  </si>
  <si>
    <t xml:space="preserve">RAZÃO SOCIAL: ANDRASCHKO E ANDRASCHKO LTDA -CNPJ 28.326.512/0001-61
</t>
  </si>
  <si>
    <t xml:space="preserve">Ração para cavalos adultos. niveis de garantia: umidade (max. 13%) proteina bruta (min 12%) extrato etéreo (min 3%) materia fibrosa (max 16,5%) materia mineral (max 15%) calcio (max 2%) fosforo (min 0,40%) energia digestivel min 3.030 kcal/kg).COTA PRINCIPAL 75%. </t>
  </si>
  <si>
    <t>Ração para cavalos adultos. niveis de garantia: umidade (max. 13%) proteina bruta (min 12%) extrato etéreo (min 3%) materia fibrosa (max 16,5%) materia mineral (max 15%) calcio (max 2%) fosforo (min 0,40%) energia digestivel min 3.030 kcal/kg). COTA RESERVADA - ME, MEI E EPP - 25%.</t>
  </si>
  <si>
    <t>Ração peixe ingredientes: proteína texturizada de soja, farinha de peixe, fa, aplicação: peixes de aquários de agua doce dosagem componentes: proteína bruta 44%, extrato étero 5% e maximos de apresentação: floculada. Exclusivo para ME, MEI e EPP. Decreto Estadual nº 16.212/20.</t>
  </si>
  <si>
    <t>Ração Herbívoro Monogástrico/ Hipopótamo. Peletizada, de manutenção - Aveia, milho integral moído, farelo de trigo, farelo de soja, cloreto de sódio (sal comum), feno de alfafa, calcário calcíti co, fosfato monobicalcico, vitamina A, vitamina D3, vitamina E, vitamina B1, vitamina B2, niacina, pantotenato de cálcio, bioti na, sulfato de ferro, monóxido de manganês, óxido de zinco, sulfato de cobre, sulfato de cobalto, iodato de cálcio, selenito de sódio, DL-metionina, aroma de melaço, aditi vo adsorvente, B.H.T, B.H.A. COTA PRINCIPAL 75%</t>
  </si>
  <si>
    <t xml:space="preserve">Ração Herbívoro Monogástrico/ Hipopótamo. Peletizada, de manutenção - Aveia, milho integral moído, farelo de trigo, farelo de soja, cloreto de sódio (sal comum), feno de alfafa, calcário calcíti co, fosfato monobicalcico, vitamina A, vitamina D3, vitamina E, vitamina B1, vitamina B2, niacina, pantotenato de cálcio, bioti na, sulfato de ferro, monóxido de manganês, óxido de zinco, sulfato de cobre, sulfato de cobalto, iodato de cálcio, selenito de sódio, DL-metionina, aroma de melaço, aditi vo adsorvente, B.H.T, B.H.A. COTA RESERVADA - ME, MEI E EPP - 25%.  </t>
  </si>
  <si>
    <t xml:space="preserve">Ração Cateto / Suína. Aveia, milho integral moído, farelo de trigo,farelo de soja, cloreto de sódio (sal comum), feno de alfafa, calcário calcíti co, fosfato monobicalcico, vitamina A, vitamina D3, vitamina E, vitamina B1, vitamina B2, niacina, pantotenato de cálcio, bioti na, sulfato de ferro, monóxido de manganês, óxido de zinco, sulfato de cobre, sulfato de cobalto, iodato de cálcio, selenito de sódio, DLmeti onina, aroma de melaço, aditi vo adsorvente, B.H.T, B.H.A. Exclusivo para ME, MEI e EPP. Decreto Estadual nº
16.212/20. </t>
  </si>
  <si>
    <t xml:space="preserve">Ração Frango. Peletizada, de manutenção – Aveia, milho, pré-gelatinizado, farelo de trigo, farlo de soja, concentrado proteico de soja, ervilha, farinha de vísceras de aves, ovo em pó, cloreto de sódio sal comum), cenoura desidratada, polpa de beterraba, levedura autolisada de cana de açúcar, óleo de soja degomado, fosfato monobicálcico, calcário calcítrico, Vitamina A, vitamina D3, vitamina E, vitamina K3, vitamina B1, vitamina B2, vitamina B6, vitamina B12, niacina, ácido patotênico, ácido fólico, biotina, inositol, vitaminca C, sulfato de mangnês, sulfato de zinco, sultafo de ferro, sulfato de cobre, iodato de cálcio, carbonato de potássio, extrato de cardo mariano, extrato de yucca, cloreto de colina, DL-metionina, proteinato de selênio, zinco aminoácido quelato, cobre aminoácido quelato, ferro aminoácido quelato, manganês aminoácido quelato, sulfato de cobalto, aditivo adsorvente, B.H.T, B.H.A. Exclusivo para ME, MEI e EPP. Decreto Estadual nº 16.212/20. </t>
  </si>
  <si>
    <t>Ração canina. Ração para cão adulto preminum ou super preminum, frando e arroz integral, composta de farinha de carne de frango, arroz integral, carne de frango, gordura de frango, fosf. bicálcico, polpa de beterraba, óleo de can ola, cl. potássio, hexametafosfato de sódio, cl. de sódio, ácido cítrico, cloreto de colina, mannan oligossacarídeos, vitamina e, proteinato de zinco, essência de alecrim, tocoferol, taurina, sulfato de ferro, sulf. condroitina, vit.a, b1, b2, b6, d3, ac.pantotênico, sulf.mg, iodato k, selenito sódio, níveis de garantia: cálcio maximo 1,3%, fósforo mínimo 0,7%, umidade máximo 12%, proteína bruta mínimo 25%, extrato etéreo mínimo 14%, materia fibrosa máximo 3%, matéria mineral máximo 8%, sem antibiótico, com validade 6 meses, embalado em saco plástico, e suas condicoes deverao estar de acordo com a port. maara 301 de 96 e res. saa 10 de 2002 - requisição de compra 50.703 - 12/09/2017. Exclusivo para ME, MEI e EPP. Decreto Estadual nº 16.212/20.</t>
  </si>
  <si>
    <t xml:space="preserve">Ração Avestruz. Peletizada, de manutenção - Vitamina A, vitamina D3, vitamina E, vitamina K3, vitamina B1, vitamina B2, vitamina B6, vitamina B12, niacina, cloreto de colina, pantotenato de cálcio, biotina, ácido fólico, fosfato bicálcico, milho, farelo de trigo, farelo de soja, sorbato de potássio, cloreto de sódio, sulfato de ferro, monóxido de manganês, óxido de zinco, sulfato de cobre, iodato de cálcio, selenito de sódio, metionina, BHT, adsorvente de micotoxinas, veículo Q.S.P. Pode ser substituída pela ração equina potro júnior com melaço. Exclusivo para ME, MEI e EPP. Decreto Estadual nº 16.212/20. </t>
  </si>
  <si>
    <t xml:space="preserve">Ração para éguas l a c t a n t e s . niveis de garantia: umidade (max. 13%) proteina bruta (min 15%) extrato etereo (min 3%) materia fibrosa (max 20%) materia mineral (max 20%) calcio (max 2%) fosforo (min 0,40%) ed (min 3.040 kcal/kg). Exclusivo para ME, MEI e EPP. Decreto Estadual nº 16.212/20. </t>
  </si>
  <si>
    <t>Valor Global</t>
  </si>
  <si>
    <t>Contratos</t>
  </si>
  <si>
    <t>Mediana</t>
  </si>
  <si>
    <t>Fonte de Pesquisa Banco de Preços - Critério Espacial</t>
  </si>
  <si>
    <t>RO, MG, SP e PI</t>
  </si>
  <si>
    <t>PE, MG, SP e PI</t>
  </si>
  <si>
    <t>RO, MG, RS, SP e PI</t>
  </si>
  <si>
    <t>SE, RO, PE e PI</t>
  </si>
  <si>
    <t>SC, PR, SP e PI</t>
  </si>
  <si>
    <t>PI</t>
  </si>
  <si>
    <t>CE e PI</t>
  </si>
  <si>
    <t>PE e PI</t>
  </si>
  <si>
    <t>SP e PI</t>
  </si>
  <si>
    <t>PR, RS, SP e PI</t>
  </si>
  <si>
    <t>Preço Excessivamente Elevado Descartado nos Item 28 e 29</t>
  </si>
  <si>
    <t>Inferiores aos registrados na ARP</t>
  </si>
  <si>
    <t>Preços inferiores aos registrados na ARP</t>
  </si>
  <si>
    <t>AQUISIÇÃO DE RAÇÃO ANIMAL</t>
  </si>
  <si>
    <t>Cesta de Preços</t>
  </si>
  <si>
    <t xml:space="preserve">Método Matemático:
</t>
  </si>
  <si>
    <t>Método Matemático:</t>
  </si>
  <si>
    <t>Item 1 - Ração para cães – adultos</t>
  </si>
  <si>
    <t>Fonte 2: Nº Pregão:931042024 / UASG:930260 - Critério espacial: Fundação de Parques Municipais e Zoobotânica - Homologado em 12/07/2024;</t>
  </si>
  <si>
    <t xml:space="preserve">Fonte 1: Nº Pregão:900902024 / UASG:450522 - Critério espacial: PM de Ariquemes - RO - Homologado em 23/09/2024; </t>
  </si>
  <si>
    <t xml:space="preserve">Fonte 3: Nº Pregão:900432024 / UASG:986371 - Critério espacial: PM de Cubatão - Homologado em 13/08/2024;
</t>
  </si>
  <si>
    <t xml:space="preserve">Fonte 5: M.R LAGES (Agropet-Barras), CNPJ 52.846.916/0001-60; E-mail: agropetbarraspi@gmail.com;
</t>
  </si>
  <si>
    <t>Item 2 - Ração para cães – filhotes</t>
  </si>
  <si>
    <t>Fonte 5: M.R LAGES (Agropet-Barras), CNPJ 52.846.916/0001-60; E-mail: agropetbarraspi@gmail.com;</t>
  </si>
  <si>
    <t xml:space="preserve">Item 3 - Ração para gato adulto
</t>
  </si>
  <si>
    <t xml:space="preserve">Item 4 - Ração para gato filhote
</t>
  </si>
  <si>
    <t xml:space="preserve">Item 5 e 6 - Ração aves pequeno porte
</t>
  </si>
  <si>
    <t xml:space="preserve">Item 7 - Ração peixe
</t>
  </si>
  <si>
    <t>Item 8 e 9 - Ração Herbívoro Monogástrico/ Hipopótamo</t>
  </si>
  <si>
    <t xml:space="preserve">Item 10 - Ração Cateto / Suína
</t>
  </si>
  <si>
    <t xml:space="preserve">Item 13 - Ração Frango
</t>
  </si>
  <si>
    <t xml:space="preserve">Item 14 - Ração canina
</t>
  </si>
  <si>
    <t>Preço 1: TERMO DE CONTRATO Nº 3/2025-SEMAR-PI QUE CELEBRAM ENTRE SI, DE UM LADO, COMO CONTRATANTE, O ESTADO DO PIAUÍ, PORINTERMÉDIO DA SECRETARIA DO MEIO AMBIENTE E RECURSOS HÍDRICOS DO ESTADO DO PIAUÍ – SEMARH/PI, E DO OUTRO, COMOCONTRATADA, A EMPRESA MAXX DISTRIBUIDORA DE ALIMENTOS LTDA</t>
  </si>
  <si>
    <t>Fonte 6: TERMO DE CONTRATO Nº 3/2025-SEMAR-PI QUE CELEBRAM ENTRE SI, DE UM LADO, COMO CONTRATANTE, O ESTADO DO PIAUÍ, PORINTERMÉDIO DA SECRETARIA DO MEIO AMBIENTE E RECURSOS HÍDRICOS DO ESTADO DO PIAUÍ – SEMARH/PI, E DO OUTRO, COMOCONTRATADA, A EMPRESA MAXX DISTRIBUIDORA DE ALIMENTOS LTDA</t>
  </si>
  <si>
    <t>Item 15 - Ração Avestruz</t>
  </si>
  <si>
    <t xml:space="preserve">Item 27 - Ração para éguas lactantes </t>
  </si>
  <si>
    <t>Fonte 7: TERMO DE CONTRATO DE AQUISIÇÃODE BENSNº19/2024 - CLCA/PMPI QUE CELEBRAMENTRESI, DE UM LADO, COMO CONTRATANTE, O ESTADO DO PIAUÍ, POR INTERMÉDIO DA POLÍCIAMILITARDO PIAUÍ, E DO OUTRO, COMO CONTRATADA, AEMPRESA LICITÃO AGRONEGOCIO LTDA, CNPJ N° 51.785.959/0001-10.</t>
  </si>
  <si>
    <t xml:space="preserve">Fonte 6: TERMO DE CONTRATO DE AQUISIÇÃODE BENSNº18/2024 - CLCA/PMPI QUE CELEBRAMENTRESI, DE UM LADO, COMO CONTRATANTE, O ESTADO DO PIAUÍ, POR INTERMÉDIO DA POLÍCIAMILITARDO PIAUÍ, E DO OUTRO, COMO CONTRATADA, AEMPRESA ANDRE V S MORAIS, CNPJ N° 27.487.710/0001-44. </t>
  </si>
  <si>
    <t xml:space="preserve">Item 28 e 29 - Ração para cavalos adultos
</t>
  </si>
  <si>
    <t>Fonte 1: Nº Pregão:900032024 / UASG:926809 - Critério espacial: SECRETARIA MUNICIPAL DE CARUARU PE - Homologado em 26/06/2024;</t>
  </si>
  <si>
    <t>Fonte 2: Nº Pregão:901952024 / UASG:984673 - Critério espacial: PREF.MUN.DE ITATIAIUCU - Homologado em 18/11/2024;</t>
  </si>
  <si>
    <t>Fonte 3: Nº Pregão:900642024 / UASG:987151 - Critério espacial: PREFEITURA MUNICIPAL DE SUZANO - Homologado em 10/01/2025; </t>
  </si>
  <si>
    <t>Fonte 1: Nº Pregão:900902024 / UASG:450522 - Critério espacial: Prefeitura Municipalde Ariquemes - RO - Homologado em 23/09/2024;</t>
  </si>
  <si>
    <t>Fonte 2: Nº Pregão:931042024 / UASG:930260 - Critério espacial: Fundação de Parques Municipais e Zoobotânica - Homologado em 12/07/2024;</t>
  </si>
  <si>
    <t>Fonte 3: Nº Pregão:900842024 / UASG:153164 - Critério espacial: Universidade Federal de SantaMaria - Homologado em 03/12/2024; </t>
  </si>
  <si>
    <t>Fonte 4: Nº Pregão:900432024 / UASG:986371 - Critério espacial: PM de Cubatão - Homologado em 13/08/2024; </t>
  </si>
  <si>
    <t>Fonte 1: Nº Pregão:900072025 / UASG:154050 - Critério espacial: Universidade Federal de Sergipe - Homologado em 09/04/2025;</t>
  </si>
  <si>
    <t>Fonte 2: Nº Pregão:900902024 / UASG:450522 - Critério espacial: PM de Ariquemes - RO - Homologado em 23/09/2024;</t>
  </si>
  <si>
    <t>Fonte 3: Nº Pregão:900032024 / UASG:926809 - Critério espacial: SECRETARIA MUNICIPAL DE CARUARU PE - Homologado em 26/06/2024; </t>
  </si>
  <si>
    <t>Fonte 1: Nº Pregão:900702024 / UASG:986681 - Critério espacial: PREFEITURA MUNICIPAL DE MARÍLIA - Homologado em 16/10/2024;</t>
  </si>
  <si>
    <t>Fonte 1: Nº Pregão:905082024 / UASG:453230 - Critério espacial: PREFEITURA MUNICIPAL DE JOINVILLE - Homologado em 16/12/2024;</t>
  </si>
  <si>
    <t>Fonte 2: Nº Pregão:900062025 / UASG:153177 - Critério espacial: Universidade Tecnológica Federal do Paraná - Homologado em 20/05/2025;</t>
  </si>
  <si>
    <t>Fonte 3: Nº Pregão:900702024 / UASG:986681 - Critério espacial: PREFEITURA MUNICIPAL DE MARILIA - Homologado em 16/10/2024; </t>
  </si>
  <si>
    <t>Fonte 1: Nº Pregão:900042024 / UASG:158320 - Critério espacial: Instituto Federal de Educação, Ciencia eTecnologia do Ceará - Homologado em 08/08/2024;</t>
  </si>
  <si>
    <t>Fonte 1: Identificação - 42697-Prefeitura Municipal do Recife-0112024 - Critério espacial: Prefeitura Municipal do Recife - Homologado em 17/10/2024; </t>
  </si>
  <si>
    <t>Fonte 1: Nº Pregão: 76105568000139-1-000164/2024 - Critério espacial: MUNICIPIO DE QUATRO BARRAS - Homologado em 18/09/2024;</t>
  </si>
  <si>
    <t>Fonte 2: Nº Pregão:0077/2023 - Critério espacial: PM de São Leopoldo - Homologado em 07/08/2024; </t>
  </si>
  <si>
    <t>Fonte 3: Nº Pregão:46137410000180-1-001074/2024 - Critério espacial: PM DE BAURU/SP - Homologado em 02/12/2024;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</si>
</sst>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R$&quot;\ * #,##0.00_-;\-&quot;R$&quot;\ * #,##0.00_-;_-&quot;R$&quot;\ * &quot;-&quot;??_-;_-@_-"/>
    <numFmt numFmtId="43" formatCode="_-* #,##0.00_-;\-* #,##0.00_-;_-* &quot;-&quot;??_-;_-@_-"/>
    <numFmt numFmtId="164" formatCode="&quot;R$&quot;\ #,##0.00"/>
  </numFmts>
  <fonts count="26" x14ac:knownFonts="1">
    <font>
      <sz val="11"/>
      <color theme="1"/>
      <name val="Calibri"/>
      <family val="2"/>
      <scheme val="minor"/>
    </font>
    <font>
      <sz val="11"/>
      <color theme="1"/>
      <name val="Calibri"/>
      <family val="2"/>
      <scheme val="minor"/>
    </font>
    <font>
      <b/>
      <sz val="8"/>
      <color rgb="FF000000"/>
      <name val="Calibri"/>
      <family val="2"/>
      <scheme val="minor"/>
    </font>
    <font>
      <b/>
      <sz val="9"/>
      <color rgb="FF000000"/>
      <name val="Calibri"/>
      <family val="2"/>
    </font>
    <font>
      <b/>
      <sz val="12"/>
      <color theme="1"/>
      <name val="Calibri"/>
      <family val="2"/>
    </font>
    <font>
      <b/>
      <sz val="9"/>
      <color theme="1"/>
      <name val="Calibri"/>
      <family val="2"/>
    </font>
    <font>
      <b/>
      <sz val="9"/>
      <color rgb="FF000000"/>
      <name val="Calibri"/>
      <family val="2"/>
      <scheme val="minor"/>
    </font>
    <font>
      <sz val="8"/>
      <name val="Calibri"/>
      <family val="2"/>
      <scheme val="minor"/>
    </font>
    <font>
      <b/>
      <sz val="10"/>
      <color rgb="FF000000"/>
      <name val="Calibri"/>
      <family val="2"/>
    </font>
    <font>
      <sz val="9"/>
      <color rgb="FF000000"/>
      <name val="Calibri"/>
      <family val="2"/>
    </font>
    <font>
      <sz val="9"/>
      <color theme="1"/>
      <name val="Calibri"/>
      <family val="2"/>
    </font>
    <font>
      <b/>
      <sz val="12"/>
      <color theme="1"/>
      <name val="Calibri"/>
      <family val="2"/>
      <scheme val="minor"/>
    </font>
    <font>
      <sz val="9"/>
      <name val="Calibri"/>
      <family val="2"/>
    </font>
    <font>
      <b/>
      <sz val="9"/>
      <name val="Calibri"/>
      <family val="2"/>
    </font>
    <font>
      <sz val="10"/>
      <color rgb="FF000000"/>
      <name val="Calibri"/>
      <family val="2"/>
      <scheme val="minor"/>
    </font>
    <font>
      <sz val="10"/>
      <name val="Calibri"/>
      <family val="2"/>
      <scheme val="minor"/>
    </font>
    <font>
      <sz val="11"/>
      <color rgb="FF000000"/>
      <name val="Calibri"/>
      <family val="2"/>
    </font>
    <font>
      <sz val="11"/>
      <color theme="1"/>
      <name val="Calibri"/>
      <family val="2"/>
    </font>
    <font>
      <sz val="11"/>
      <color rgb="FF000000"/>
      <name val="Calibri"/>
      <family val="2"/>
      <scheme val="minor"/>
    </font>
    <font>
      <b/>
      <sz val="11"/>
      <color theme="1"/>
      <name val="Calibri"/>
      <family val="2"/>
      <scheme val="minor"/>
    </font>
    <font>
      <sz val="11"/>
      <color rgb="FF333333"/>
      <name val="Calibri"/>
      <family val="2"/>
      <scheme val="minor"/>
    </font>
    <font>
      <b/>
      <sz val="9"/>
      <name val="Calibri"/>
      <family val="2"/>
      <scheme val="minor"/>
    </font>
    <font>
      <sz val="11"/>
      <name val="Calibri"/>
      <family val="2"/>
      <scheme val="minor"/>
    </font>
    <font>
      <sz val="11"/>
      <color rgb="FFFF0000"/>
      <name val="Calibri"/>
      <family val="2"/>
      <scheme val="minor"/>
    </font>
    <font>
      <u/>
      <sz val="11"/>
      <color theme="10"/>
      <name val="Calibri"/>
      <family val="2"/>
      <scheme val="minor"/>
    </font>
    <font>
      <b/>
      <sz val="10"/>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8">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4" fillId="0" borderId="0"/>
    <xf numFmtId="44" fontId="1" fillId="0" borderId="0" applyFont="0" applyFill="0" applyBorder="0" applyAlignment="0" applyProtection="0"/>
    <xf numFmtId="43" fontId="1" fillId="0" borderId="0" applyFont="0" applyFill="0" applyBorder="0" applyAlignment="0" applyProtection="0"/>
    <xf numFmtId="0" fontId="24" fillId="0" borderId="0" applyNumberFormat="0" applyFill="0" applyBorder="0" applyAlignment="0" applyProtection="0"/>
  </cellStyleXfs>
  <cellXfs count="150">
    <xf numFmtId="0" fontId="0" fillId="0" borderId="0" xfId="0"/>
    <xf numFmtId="0" fontId="6" fillId="4" borderId="1" xfId="0" applyFont="1" applyFill="1" applyBorder="1" applyAlignment="1">
      <alignment horizontal="center" vertical="center" wrapText="1"/>
    </xf>
    <xf numFmtId="10" fontId="6" fillId="4" borderId="1" xfId="0" applyNumberFormat="1" applyFont="1" applyFill="1" applyBorder="1" applyAlignment="1">
      <alignment horizontal="center" vertical="center" wrapText="1"/>
    </xf>
    <xf numFmtId="164" fontId="9" fillId="4" borderId="5" xfId="1" applyNumberFormat="1" applyFont="1" applyFill="1" applyBorder="1" applyAlignment="1">
      <alignment horizontal="center" vertical="center" wrapText="1"/>
    </xf>
    <xf numFmtId="1" fontId="9" fillId="4" borderId="5" xfId="1" applyNumberFormat="1" applyFont="1" applyFill="1" applyBorder="1" applyAlignment="1">
      <alignment horizontal="center" vertical="center" wrapText="1"/>
    </xf>
    <xf numFmtId="9" fontId="9" fillId="4" borderId="5" xfId="3" applyFont="1" applyFill="1" applyBorder="1" applyAlignment="1">
      <alignment horizontal="center" vertical="center" wrapText="1"/>
    </xf>
    <xf numFmtId="44" fontId="9" fillId="4" borderId="5" xfId="1" applyFont="1" applyFill="1" applyBorder="1" applyAlignment="1">
      <alignment horizontal="center" vertical="center" wrapText="1"/>
    </xf>
    <xf numFmtId="44" fontId="10" fillId="0" borderId="5" xfId="1" applyFont="1" applyBorder="1" applyAlignment="1">
      <alignment horizontal="center" vertical="center" wrapText="1"/>
    </xf>
    <xf numFmtId="44" fontId="10" fillId="0" borderId="1" xfId="1" applyFont="1" applyBorder="1" applyAlignment="1">
      <alignment horizontal="center" vertical="center" wrapText="1"/>
    </xf>
    <xf numFmtId="164" fontId="12" fillId="3" borderId="5" xfId="1" applyNumberFormat="1" applyFont="1" applyFill="1" applyBorder="1" applyAlignment="1">
      <alignment horizontal="center" vertical="center" wrapText="1"/>
    </xf>
    <xf numFmtId="164" fontId="12" fillId="3" borderId="1" xfId="1" applyNumberFormat="1" applyFont="1" applyFill="1" applyBorder="1" applyAlignment="1">
      <alignment horizontal="center" vertical="center" wrapText="1"/>
    </xf>
    <xf numFmtId="164" fontId="12" fillId="0" borderId="1" xfId="1" applyNumberFormat="1" applyFont="1" applyBorder="1" applyAlignment="1">
      <alignment horizontal="center" vertical="center" wrapText="1"/>
    </xf>
    <xf numFmtId="44" fontId="10" fillId="3" borderId="1" xfId="1" applyFont="1" applyFill="1" applyBorder="1" applyAlignment="1">
      <alignment horizontal="center" vertical="center" wrapText="1"/>
    </xf>
    <xf numFmtId="4" fontId="0" fillId="0" borderId="0" xfId="0" applyNumberFormat="1"/>
    <xf numFmtId="164" fontId="9" fillId="4" borderId="1" xfId="1" applyNumberFormat="1" applyFont="1" applyFill="1" applyBorder="1" applyAlignment="1">
      <alignment horizontal="center" vertical="center" wrapText="1"/>
    </xf>
    <xf numFmtId="1" fontId="9" fillId="4" borderId="1" xfId="1" applyNumberFormat="1" applyFont="1" applyFill="1" applyBorder="1" applyAlignment="1">
      <alignment horizontal="center" vertical="center" wrapText="1"/>
    </xf>
    <xf numFmtId="9" fontId="9" fillId="4" borderId="1" xfId="3" applyFont="1" applyFill="1" applyBorder="1" applyAlignment="1">
      <alignment horizontal="center" vertical="center" wrapText="1"/>
    </xf>
    <xf numFmtId="44" fontId="9" fillId="4" borderId="1" xfId="1" applyFont="1" applyFill="1" applyBorder="1" applyAlignment="1">
      <alignment horizontal="center" vertical="center" wrapText="1"/>
    </xf>
    <xf numFmtId="0" fontId="16" fillId="0" borderId="5" xfId="0" applyFont="1" applyBorder="1" applyAlignment="1">
      <alignment horizontal="center" vertical="center"/>
    </xf>
    <xf numFmtId="3" fontId="16" fillId="3" borderId="9"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3" fontId="16" fillId="3" borderId="10" xfId="0" applyNumberFormat="1" applyFont="1" applyFill="1" applyBorder="1" applyAlignment="1">
      <alignment horizontal="center" vertical="center" wrapText="1"/>
    </xf>
    <xf numFmtId="0" fontId="16" fillId="0" borderId="1" xfId="0" applyFont="1" applyBorder="1" applyAlignment="1">
      <alignment horizontal="center" vertical="center"/>
    </xf>
    <xf numFmtId="0" fontId="16" fillId="0" borderId="4" xfId="0" applyFont="1" applyBorder="1" applyAlignment="1">
      <alignment horizontal="center" vertical="center" wrapText="1"/>
    </xf>
    <xf numFmtId="3" fontId="16" fillId="3" borderId="1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3" fontId="17" fillId="3"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3" fontId="16" fillId="3" borderId="1" xfId="0" applyNumberFormat="1" applyFont="1" applyFill="1" applyBorder="1" applyAlignment="1">
      <alignment horizontal="center" vertical="center" wrapText="1"/>
    </xf>
    <xf numFmtId="164" fontId="15" fillId="6" borderId="5" xfId="0" applyNumberFormat="1" applyFont="1" applyFill="1" applyBorder="1" applyAlignment="1">
      <alignment horizontal="center" vertical="center"/>
    </xf>
    <xf numFmtId="164" fontId="15" fillId="6" borderId="1" xfId="0" applyNumberFormat="1" applyFont="1" applyFill="1" applyBorder="1" applyAlignment="1">
      <alignment horizontal="center" vertical="center"/>
    </xf>
    <xf numFmtId="164" fontId="15" fillId="6" borderId="1" xfId="0" applyNumberFormat="1" applyFont="1" applyFill="1" applyBorder="1" applyAlignment="1">
      <alignment horizontal="center" vertical="center" wrapText="1"/>
    </xf>
    <xf numFmtId="164" fontId="14" fillId="6" borderId="1" xfId="0" applyNumberFormat="1" applyFont="1" applyFill="1" applyBorder="1" applyAlignment="1">
      <alignment horizontal="center" vertical="center"/>
    </xf>
    <xf numFmtId="164" fontId="12" fillId="7" borderId="1" xfId="1"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vertical="top" wrapText="1"/>
    </xf>
    <xf numFmtId="0" fontId="18" fillId="0" borderId="1" xfId="0" applyFont="1" applyBorder="1" applyAlignment="1">
      <alignment horizontal="left" vertical="top" wrapText="1"/>
    </xf>
    <xf numFmtId="0" fontId="18"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2" fillId="0" borderId="0" xfId="0" applyFont="1" applyAlignment="1">
      <alignment horizontal="left" vertical="center" wrapText="1"/>
    </xf>
    <xf numFmtId="0" fontId="8" fillId="3" borderId="5" xfId="0" applyFont="1" applyFill="1" applyBorder="1" applyAlignment="1">
      <alignment horizontal="center" vertical="center" wrapText="1"/>
    </xf>
    <xf numFmtId="0" fontId="0" fillId="0" borderId="5" xfId="0" applyBorder="1" applyAlignment="1">
      <alignment horizontal="left" vertical="top" wrapText="1"/>
    </xf>
    <xf numFmtId="0" fontId="0" fillId="0" borderId="5" xfId="0" applyBorder="1" applyAlignment="1">
      <alignment horizontal="center" vertical="center" wrapText="1"/>
    </xf>
    <xf numFmtId="4" fontId="0" fillId="3" borderId="0" xfId="0" applyNumberFormat="1" applyFill="1"/>
    <xf numFmtId="0" fontId="0" fillId="3" borderId="0" xfId="0" applyFill="1"/>
    <xf numFmtId="3" fontId="0" fillId="0" borderId="0" xfId="0" applyNumberFormat="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44" fontId="10" fillId="5" borderId="1" xfId="1" applyFont="1" applyFill="1" applyBorder="1" applyAlignment="1">
      <alignment horizontal="center" vertical="center" wrapText="1"/>
    </xf>
    <xf numFmtId="0" fontId="0" fillId="5" borderId="1" xfId="0" applyFill="1" applyBorder="1"/>
    <xf numFmtId="0" fontId="0" fillId="3" borderId="1" xfId="0" applyFill="1" applyBorder="1"/>
    <xf numFmtId="44" fontId="9" fillId="3" borderId="1" xfId="0" applyNumberFormat="1" applyFont="1" applyFill="1" applyBorder="1" applyAlignment="1">
      <alignment vertical="center" wrapText="1"/>
    </xf>
    <xf numFmtId="0" fontId="8" fillId="3" borderId="1" xfId="0" applyFont="1" applyFill="1" applyBorder="1" applyAlignment="1">
      <alignment vertical="center" wrapText="1"/>
    </xf>
    <xf numFmtId="0" fontId="0" fillId="3" borderId="1" xfId="0" applyFill="1" applyBorder="1" applyAlignment="1">
      <alignment horizontal="center" vertical="center"/>
    </xf>
    <xf numFmtId="0" fontId="8" fillId="3" borderId="3" xfId="0" applyFont="1" applyFill="1" applyBorder="1" applyAlignment="1">
      <alignment horizontal="center" vertical="center" wrapText="1"/>
    </xf>
    <xf numFmtId="164" fontId="13" fillId="5" borderId="3" xfId="1" applyNumberFormat="1" applyFont="1" applyFill="1" applyBorder="1" applyAlignment="1">
      <alignment horizontal="center" vertical="center" wrapText="1"/>
    </xf>
    <xf numFmtId="164" fontId="13" fillId="3" borderId="3" xfId="1"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22" fillId="3" borderId="1" xfId="0" applyFont="1" applyFill="1" applyBorder="1" applyAlignment="1">
      <alignment horizontal="left" vertical="top" wrapText="1"/>
    </xf>
    <xf numFmtId="0" fontId="18" fillId="3" borderId="1" xfId="0" applyFont="1" applyFill="1" applyBorder="1" applyAlignment="1">
      <alignment horizontal="center" vertical="center" wrapText="1"/>
    </xf>
    <xf numFmtId="0" fontId="18" fillId="3" borderId="1" xfId="0" applyFont="1" applyFill="1" applyBorder="1" applyAlignment="1">
      <alignment horizontal="left" vertical="top" wrapText="1"/>
    </xf>
    <xf numFmtId="0" fontId="20" fillId="0" borderId="0" xfId="0" applyFont="1" applyAlignment="1">
      <alignment horizontal="center" vertical="center"/>
    </xf>
    <xf numFmtId="164" fontId="10" fillId="0" borderId="5" xfId="1" applyNumberFormat="1" applyFont="1" applyBorder="1" applyAlignment="1">
      <alignment horizontal="center" vertical="center" wrapText="1"/>
    </xf>
    <xf numFmtId="164" fontId="10" fillId="0" borderId="1" xfId="1" applyNumberFormat="1" applyFont="1" applyBorder="1" applyAlignment="1">
      <alignment horizontal="center" vertical="center" wrapText="1"/>
    </xf>
    <xf numFmtId="3" fontId="16" fillId="3" borderId="14" xfId="0" applyNumberFormat="1" applyFont="1" applyFill="1" applyBorder="1" applyAlignment="1">
      <alignment horizontal="center" vertical="center" wrapText="1"/>
    </xf>
    <xf numFmtId="3" fontId="16" fillId="3" borderId="13" xfId="0" applyNumberFormat="1" applyFont="1" applyFill="1" applyBorder="1" applyAlignment="1">
      <alignment horizontal="center" vertical="center" wrapText="1"/>
    </xf>
    <xf numFmtId="3" fontId="16" fillId="3" borderId="15" xfId="0" applyNumberFormat="1" applyFont="1" applyFill="1" applyBorder="1" applyAlignment="1">
      <alignment horizontal="center" vertical="center" wrapText="1"/>
    </xf>
    <xf numFmtId="3" fontId="17" fillId="3" borderId="2" xfId="0" applyNumberFormat="1" applyFont="1" applyFill="1" applyBorder="1" applyAlignment="1">
      <alignment horizontal="center" vertical="center" wrapText="1"/>
    </xf>
    <xf numFmtId="3" fontId="16" fillId="3" borderId="2" xfId="0" applyNumberFormat="1" applyFont="1" applyFill="1" applyBorder="1" applyAlignment="1">
      <alignment horizontal="center" vertical="center" wrapText="1"/>
    </xf>
    <xf numFmtId="0" fontId="22"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44" fontId="10" fillId="8" borderId="1" xfId="1" applyFont="1" applyFill="1" applyBorder="1" applyAlignment="1">
      <alignment horizontal="center" vertical="center" wrapText="1"/>
    </xf>
    <xf numFmtId="0" fontId="5" fillId="5" borderId="2" xfId="0" applyFont="1" applyFill="1" applyBorder="1" applyAlignment="1">
      <alignment horizontal="center" vertical="center" wrapText="1"/>
    </xf>
    <xf numFmtId="0" fontId="0" fillId="0" borderId="0" xfId="0" applyAlignment="1">
      <alignment horizontal="left" vertical="top"/>
    </xf>
    <xf numFmtId="0" fontId="22" fillId="0" borderId="0" xfId="0" applyFont="1"/>
    <xf numFmtId="0" fontId="0" fillId="3" borderId="1" xfId="0" applyFill="1" applyBorder="1" applyAlignment="1">
      <alignment vertical="top" wrapText="1"/>
    </xf>
    <xf numFmtId="164" fontId="15" fillId="3" borderId="1" xfId="0" applyNumberFormat="1" applyFont="1" applyFill="1" applyBorder="1" applyAlignment="1">
      <alignment horizontal="center" vertical="center"/>
    </xf>
    <xf numFmtId="164" fontId="15" fillId="3" borderId="5" xfId="0" applyNumberFormat="1" applyFont="1" applyFill="1" applyBorder="1" applyAlignment="1">
      <alignment horizontal="center" vertical="center"/>
    </xf>
    <xf numFmtId="164" fontId="10" fillId="3" borderId="1" xfId="1" applyNumberFormat="1" applyFont="1" applyFill="1" applyBorder="1" applyAlignment="1">
      <alignment horizontal="center" vertical="center" wrapText="1"/>
    </xf>
    <xf numFmtId="164" fontId="15" fillId="3" borderId="1" xfId="0" applyNumberFormat="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44" fontId="10" fillId="3" borderId="5" xfId="1" applyFont="1" applyFill="1" applyBorder="1" applyAlignment="1">
      <alignment horizontal="center" vertical="center" wrapText="1"/>
    </xf>
    <xf numFmtId="0" fontId="16" fillId="3" borderId="1" xfId="0" applyFont="1" applyFill="1" applyBorder="1" applyAlignment="1">
      <alignment horizontal="center" vertical="center"/>
    </xf>
    <xf numFmtId="164" fontId="14" fillId="3" borderId="1" xfId="0" applyNumberFormat="1" applyFont="1" applyFill="1" applyBorder="1" applyAlignment="1">
      <alignment horizontal="center" vertical="center"/>
    </xf>
    <xf numFmtId="0" fontId="16" fillId="3" borderId="4" xfId="0" applyFont="1" applyFill="1" applyBorder="1" applyAlignment="1">
      <alignment horizontal="center" vertical="center" wrapText="1"/>
    </xf>
    <xf numFmtId="3" fontId="0" fillId="3" borderId="0" xfId="0" applyNumberFormat="1" applyFill="1" applyAlignment="1">
      <alignment horizontal="center" vertical="center" wrapText="1"/>
    </xf>
    <xf numFmtId="0" fontId="0" fillId="3" borderId="0" xfId="0" applyFill="1" applyAlignment="1">
      <alignment horizontal="center" vertical="center"/>
    </xf>
    <xf numFmtId="0" fontId="20" fillId="3" borderId="1" xfId="0" applyFont="1" applyFill="1" applyBorder="1" applyAlignment="1">
      <alignment horizontal="center" vertical="center" wrapText="1"/>
    </xf>
    <xf numFmtId="3" fontId="0" fillId="3" borderId="1" xfId="0" applyNumberFormat="1" applyFill="1" applyBorder="1" applyAlignment="1">
      <alignment horizontal="center" vertical="center" wrapText="1"/>
    </xf>
    <xf numFmtId="3" fontId="0" fillId="3" borderId="1" xfId="0" applyNumberFormat="1" applyFill="1" applyBorder="1" applyAlignment="1">
      <alignment horizontal="center" vertical="center"/>
    </xf>
    <xf numFmtId="0" fontId="1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6" borderId="7" xfId="0" quotePrefix="1"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19" fillId="0" borderId="0" xfId="0" applyFont="1" applyAlignment="1">
      <alignment horizontal="center"/>
    </xf>
    <xf numFmtId="0" fontId="3" fillId="5" borderId="1" xfId="0" applyFont="1" applyFill="1" applyBorder="1" applyAlignment="1">
      <alignment horizontal="center" vertical="center"/>
    </xf>
    <xf numFmtId="164" fontId="13" fillId="3" borderId="2" xfId="1" applyNumberFormat="1" applyFont="1" applyFill="1" applyBorder="1" applyAlignment="1">
      <alignment horizontal="center" vertical="center" wrapText="1"/>
    </xf>
    <xf numFmtId="164" fontId="13" fillId="3" borderId="8" xfId="1" applyNumberFormat="1" applyFont="1" applyFill="1" applyBorder="1" applyAlignment="1">
      <alignment horizontal="center" vertical="center" wrapText="1"/>
    </xf>
    <xf numFmtId="164" fontId="13" fillId="3" borderId="3" xfId="1"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3" xfId="0" applyFont="1" applyFill="1" applyBorder="1" applyAlignment="1">
      <alignment horizontal="center" vertical="center" wrapText="1"/>
    </xf>
    <xf numFmtId="164" fontId="13" fillId="5" borderId="2" xfId="1" applyNumberFormat="1" applyFont="1" applyFill="1" applyBorder="1" applyAlignment="1">
      <alignment horizontal="center" vertical="center" wrapText="1"/>
    </xf>
    <xf numFmtId="164" fontId="13" fillId="5" borderId="8" xfId="1" applyNumberFormat="1" applyFont="1" applyFill="1" applyBorder="1" applyAlignment="1">
      <alignment horizontal="center" vertical="center" wrapText="1"/>
    </xf>
    <xf numFmtId="164" fontId="13" fillId="5" borderId="3" xfId="1" applyNumberFormat="1" applyFont="1" applyFill="1" applyBorder="1" applyAlignment="1">
      <alignment horizontal="center" vertical="center" wrapText="1"/>
    </xf>
    <xf numFmtId="0" fontId="2" fillId="0" borderId="0" xfId="0" applyFont="1" applyAlignment="1">
      <alignment horizontal="left" vertical="center" wrapText="1"/>
    </xf>
    <xf numFmtId="0" fontId="8" fillId="5" borderId="1" xfId="0" applyFont="1" applyFill="1" applyBorder="1" applyAlignment="1">
      <alignment horizontal="center" vertical="center"/>
    </xf>
    <xf numFmtId="0" fontId="3" fillId="6" borderId="16" xfId="0" quotePrefix="1" applyFont="1" applyFill="1" applyBorder="1" applyAlignment="1">
      <alignment horizontal="center" vertical="center" wrapText="1"/>
    </xf>
    <xf numFmtId="0" fontId="3" fillId="6" borderId="17" xfId="0" quotePrefix="1" applyFont="1" applyFill="1" applyBorder="1" applyAlignment="1">
      <alignment horizontal="center" vertical="center" wrapText="1"/>
    </xf>
    <xf numFmtId="0" fontId="3" fillId="6" borderId="6" xfId="0" quotePrefix="1"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0"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0" fillId="8" borderId="0" xfId="0" applyFill="1" applyAlignment="1">
      <alignment horizontal="center"/>
    </xf>
    <xf numFmtId="0" fontId="25" fillId="0" borderId="0" xfId="0" applyFont="1" applyAlignment="1">
      <alignment horizontal="left" wrapText="1"/>
    </xf>
    <xf numFmtId="0" fontId="23" fillId="7" borderId="0" xfId="0" applyFont="1" applyFill="1" applyAlignment="1">
      <alignment horizontal="center"/>
    </xf>
    <xf numFmtId="0" fontId="19" fillId="0" borderId="0" xfId="0" applyFont="1" applyAlignment="1">
      <alignment horizontal="center" vertical="center" wrapText="1"/>
    </xf>
    <xf numFmtId="0" fontId="15" fillId="0" borderId="0" xfId="0" applyFont="1" applyAlignment="1">
      <alignment horizontal="left" vertical="top" wrapText="1"/>
    </xf>
    <xf numFmtId="0" fontId="22" fillId="0" borderId="0" xfId="7" applyFont="1" applyAlignment="1">
      <alignment horizontal="left" wrapText="1"/>
    </xf>
    <xf numFmtId="0" fontId="22" fillId="0" borderId="0" xfId="0" applyFont="1" applyAlignment="1">
      <alignment horizontal="left" vertical="top" wrapText="1"/>
    </xf>
    <xf numFmtId="0" fontId="22" fillId="0" borderId="0" xfId="0" applyFont="1" applyAlignment="1">
      <alignment horizontal="left" vertical="top"/>
    </xf>
    <xf numFmtId="0" fontId="25" fillId="0" borderId="0" xfId="0" applyFont="1" applyAlignment="1">
      <alignment horizontal="left" vertical="top"/>
    </xf>
    <xf numFmtId="0" fontId="25" fillId="0" borderId="0" xfId="0" applyFont="1" applyAlignment="1">
      <alignment horizontal="left" vertical="top" wrapText="1"/>
    </xf>
    <xf numFmtId="0" fontId="22" fillId="0" borderId="0" xfId="7" applyFont="1" applyAlignment="1">
      <alignment horizontal="left" vertical="top" wrapText="1"/>
    </xf>
    <xf numFmtId="0" fontId="15" fillId="0" borderId="0" xfId="0" applyFont="1" applyAlignment="1">
      <alignment horizontal="left" vertical="top"/>
    </xf>
  </cellXfs>
  <cellStyles count="8">
    <cellStyle name="Hiperlink" xfId="7" builtinId="8"/>
    <cellStyle name="Moeda" xfId="1" builtinId="4"/>
    <cellStyle name="Moeda 2" xfId="5"/>
    <cellStyle name="Normal" xfId="0" builtinId="0"/>
    <cellStyle name="Normal 2" xfId="4"/>
    <cellStyle name="Porcentagem" xfId="3" builtinId="5"/>
    <cellStyle name="Vírgula 2" xfId="2"/>
    <cellStyle name="Vírgula 2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88900</xdr:colOff>
      <xdr:row>0</xdr:row>
      <xdr:rowOff>70908</xdr:rowOff>
    </xdr:from>
    <xdr:to>
      <xdr:col>1</xdr:col>
      <xdr:colOff>665691</xdr:colOff>
      <xdr:row>0</xdr:row>
      <xdr:rowOff>719666</xdr:rowOff>
    </xdr:to>
    <xdr:pic>
      <xdr:nvPicPr>
        <xdr:cNvPr id="2" name="Imagem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00" y="70908"/>
          <a:ext cx="1091141" cy="648758"/>
        </a:xfrm>
        <a:prstGeom prst="rect">
          <a:avLst/>
        </a:prstGeom>
      </xdr:spPr>
    </xdr:pic>
    <xdr:clientData/>
  </xdr:twoCellAnchor>
  <xdr:twoCellAnchor editAs="oneCell">
    <xdr:from>
      <xdr:col>7</xdr:col>
      <xdr:colOff>676275</xdr:colOff>
      <xdr:row>0</xdr:row>
      <xdr:rowOff>42332</xdr:rowOff>
    </xdr:from>
    <xdr:to>
      <xdr:col>9</xdr:col>
      <xdr:colOff>39952</xdr:colOff>
      <xdr:row>0</xdr:row>
      <xdr:rowOff>735541</xdr:rowOff>
    </xdr:to>
    <xdr:pic>
      <xdr:nvPicPr>
        <xdr:cNvPr id="3" name="Imagem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26375" y="42332"/>
          <a:ext cx="1094052" cy="6932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88900</xdr:colOff>
      <xdr:row>0</xdr:row>
      <xdr:rowOff>70908</xdr:rowOff>
    </xdr:from>
    <xdr:to>
      <xdr:col>1</xdr:col>
      <xdr:colOff>665691</xdr:colOff>
      <xdr:row>0</xdr:row>
      <xdr:rowOff>719666</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00" y="70908"/>
          <a:ext cx="1100666" cy="648758"/>
        </a:xfrm>
        <a:prstGeom prst="rect">
          <a:avLst/>
        </a:prstGeom>
      </xdr:spPr>
    </xdr:pic>
    <xdr:clientData/>
  </xdr:twoCellAnchor>
  <xdr:twoCellAnchor editAs="oneCell">
    <xdr:from>
      <xdr:col>20</xdr:col>
      <xdr:colOff>676275</xdr:colOff>
      <xdr:row>0</xdr:row>
      <xdr:rowOff>42332</xdr:rowOff>
    </xdr:from>
    <xdr:to>
      <xdr:col>22</xdr:col>
      <xdr:colOff>39952</xdr:colOff>
      <xdr:row>0</xdr:row>
      <xdr:rowOff>735541</xdr:rowOff>
    </xdr:to>
    <xdr:pic>
      <xdr:nvPicPr>
        <xdr:cNvPr id="3" name="Imagem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44450" y="42332"/>
          <a:ext cx="1094052" cy="693209"/>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agropetbarraspi@gmail.com" TargetMode="External"/><Relationship Id="rId7" Type="http://schemas.openxmlformats.org/officeDocument/2006/relationships/hyperlink" Target="mailto:agropetbarraspi@gmail.com" TargetMode="External"/><Relationship Id="rId2" Type="http://schemas.openxmlformats.org/officeDocument/2006/relationships/hyperlink" Target="mailto:agropetbarraspi@gmail.com" TargetMode="External"/><Relationship Id="rId1" Type="http://schemas.openxmlformats.org/officeDocument/2006/relationships/hyperlink" Target="mailto:agropetbarraspi@gmail.com" TargetMode="External"/><Relationship Id="rId6" Type="http://schemas.openxmlformats.org/officeDocument/2006/relationships/hyperlink" Target="mailto:agropetbarraspi@gmail.com" TargetMode="External"/><Relationship Id="rId5" Type="http://schemas.openxmlformats.org/officeDocument/2006/relationships/hyperlink" Target="mailto:agropetbarraspi@gmail.com" TargetMode="External"/><Relationship Id="rId4" Type="http://schemas.openxmlformats.org/officeDocument/2006/relationships/hyperlink" Target="mailto:agropetbarraspi@gmail.com" TargetMode="External"/><Relationship Id="rId9"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1"/>
  <sheetViews>
    <sheetView topLeftCell="A19" zoomScale="75" zoomScaleNormal="75" workbookViewId="0">
      <selection activeCell="J28" sqref="J28"/>
    </sheetView>
  </sheetViews>
  <sheetFormatPr defaultRowHeight="15" x14ac:dyDescent="0.25"/>
  <cols>
    <col min="1" max="1" width="7.7109375" customWidth="1"/>
    <col min="2" max="2" width="68.85546875" customWidth="1"/>
    <col min="3" max="4" width="15.42578125" customWidth="1"/>
    <col min="5" max="6" width="10.28515625" customWidth="1"/>
    <col min="7" max="7" width="16.42578125" customWidth="1"/>
    <col min="8" max="9" width="13" customWidth="1"/>
    <col min="10" max="10" width="19.28515625" customWidth="1"/>
    <col min="11" max="11" width="17" customWidth="1"/>
  </cols>
  <sheetData>
    <row r="1" spans="1:10" ht="60" customHeight="1" x14ac:dyDescent="0.25">
      <c r="A1" s="97" t="s">
        <v>22</v>
      </c>
      <c r="B1" s="97"/>
      <c r="C1" s="97"/>
      <c r="D1" s="97"/>
      <c r="E1" s="97"/>
      <c r="F1" s="97"/>
      <c r="G1" s="97"/>
      <c r="H1" s="97"/>
      <c r="I1" s="97"/>
      <c r="J1" s="97"/>
    </row>
    <row r="2" spans="1:10" ht="29.25" customHeight="1" x14ac:dyDescent="0.25">
      <c r="A2" s="98" t="s">
        <v>23</v>
      </c>
      <c r="B2" s="98"/>
      <c r="C2" s="98"/>
      <c r="D2" s="98"/>
      <c r="E2" s="98"/>
      <c r="F2" s="98"/>
      <c r="G2" s="98"/>
      <c r="H2" s="98"/>
      <c r="I2" s="98"/>
      <c r="J2" s="98"/>
    </row>
    <row r="3" spans="1:10" ht="33" customHeight="1" x14ac:dyDescent="0.25">
      <c r="A3" s="99" t="s">
        <v>0</v>
      </c>
      <c r="B3" s="99" t="s">
        <v>8</v>
      </c>
      <c r="C3" s="99" t="s">
        <v>28</v>
      </c>
      <c r="D3" s="100" t="s">
        <v>10</v>
      </c>
      <c r="E3" s="100" t="s">
        <v>1</v>
      </c>
      <c r="F3" s="102" t="s">
        <v>20</v>
      </c>
      <c r="G3" s="103"/>
      <c r="H3" s="105" t="s">
        <v>73</v>
      </c>
      <c r="I3" s="106"/>
      <c r="J3" s="107" t="s">
        <v>11</v>
      </c>
    </row>
    <row r="4" spans="1:10" ht="33" customHeight="1" x14ac:dyDescent="0.25">
      <c r="A4" s="99"/>
      <c r="B4" s="99"/>
      <c r="C4" s="99"/>
      <c r="D4" s="100"/>
      <c r="E4" s="100"/>
      <c r="F4" s="104" t="s">
        <v>18</v>
      </c>
      <c r="G4" s="104" t="s">
        <v>19</v>
      </c>
      <c r="H4" s="77" t="s">
        <v>5</v>
      </c>
      <c r="I4" s="77" t="s">
        <v>55</v>
      </c>
      <c r="J4" s="100"/>
    </row>
    <row r="5" spans="1:10" ht="63.75" customHeight="1" x14ac:dyDescent="0.25">
      <c r="A5" s="99"/>
      <c r="B5" s="99"/>
      <c r="C5" s="99"/>
      <c r="D5" s="101"/>
      <c r="E5" s="101"/>
      <c r="F5" s="104"/>
      <c r="G5" s="104"/>
      <c r="H5" s="76" t="s">
        <v>9</v>
      </c>
      <c r="I5" s="76" t="s">
        <v>9</v>
      </c>
      <c r="J5" s="101"/>
    </row>
    <row r="6" spans="1:10" ht="23.25" customHeight="1" x14ac:dyDescent="0.25">
      <c r="A6" s="109" t="s">
        <v>34</v>
      </c>
      <c r="B6" s="109"/>
      <c r="C6" s="109"/>
      <c r="D6" s="109"/>
      <c r="E6" s="109"/>
      <c r="F6" s="109"/>
      <c r="G6" s="109"/>
      <c r="H6" s="109"/>
      <c r="I6" s="109"/>
      <c r="J6" s="109"/>
    </row>
    <row r="7" spans="1:10" ht="92.25" customHeight="1" x14ac:dyDescent="0.25">
      <c r="A7" s="46">
        <v>1</v>
      </c>
      <c r="B7" s="47" t="s">
        <v>35</v>
      </c>
      <c r="C7" s="48">
        <v>454130</v>
      </c>
      <c r="D7" s="18" t="s">
        <v>21</v>
      </c>
      <c r="E7" s="19">
        <v>1218</v>
      </c>
      <c r="F7" s="29">
        <v>6.99</v>
      </c>
      <c r="G7" s="29">
        <f>F7*E7</f>
        <v>8513.82</v>
      </c>
      <c r="H7" s="7">
        <v>7.74</v>
      </c>
      <c r="I7" s="68"/>
      <c r="J7" s="7">
        <v>9427.32</v>
      </c>
    </row>
    <row r="8" spans="1:10" ht="77.25" customHeight="1" x14ac:dyDescent="0.25">
      <c r="A8" s="41">
        <v>2</v>
      </c>
      <c r="B8" s="82" t="s">
        <v>38</v>
      </c>
      <c r="C8" s="44">
        <v>454135</v>
      </c>
      <c r="D8" s="27" t="s">
        <v>21</v>
      </c>
      <c r="E8" s="21">
        <v>1200</v>
      </c>
      <c r="F8" s="83">
        <v>9.25</v>
      </c>
      <c r="G8" s="84">
        <f>F8*E8</f>
        <v>11100</v>
      </c>
      <c r="H8" s="12">
        <v>8.0299999999999994</v>
      </c>
      <c r="I8" s="85"/>
      <c r="J8" s="12">
        <v>9636</v>
      </c>
    </row>
    <row r="9" spans="1:10" ht="94.5" customHeight="1" x14ac:dyDescent="0.25">
      <c r="A9" s="41">
        <v>3</v>
      </c>
      <c r="B9" s="82" t="s">
        <v>36</v>
      </c>
      <c r="C9" s="44">
        <v>314542</v>
      </c>
      <c r="D9" s="27" t="s">
        <v>21</v>
      </c>
      <c r="E9" s="21">
        <v>1000</v>
      </c>
      <c r="F9" s="86">
        <v>7.07</v>
      </c>
      <c r="G9" s="84">
        <f>F9*E9</f>
        <v>7070</v>
      </c>
      <c r="H9" s="12">
        <v>12.49</v>
      </c>
      <c r="I9" s="87"/>
      <c r="J9" s="88">
        <v>12490</v>
      </c>
    </row>
    <row r="10" spans="1:10" ht="107.25" customHeight="1" x14ac:dyDescent="0.25">
      <c r="A10" s="41">
        <v>4</v>
      </c>
      <c r="B10" s="82" t="s">
        <v>37</v>
      </c>
      <c r="C10" s="44">
        <v>314546</v>
      </c>
      <c r="D10" s="89" t="s">
        <v>21</v>
      </c>
      <c r="E10" s="21">
        <v>1000</v>
      </c>
      <c r="F10" s="90">
        <v>12.99</v>
      </c>
      <c r="G10" s="84">
        <f>F10*E10</f>
        <v>12990</v>
      </c>
      <c r="H10" s="12">
        <v>13.2</v>
      </c>
      <c r="I10" s="87"/>
      <c r="J10" s="88">
        <v>13200</v>
      </c>
    </row>
    <row r="11" spans="1:10" ht="64.5" customHeight="1" x14ac:dyDescent="0.25">
      <c r="A11" s="41">
        <v>7</v>
      </c>
      <c r="B11" s="82" t="s">
        <v>45</v>
      </c>
      <c r="C11" s="44">
        <v>482528</v>
      </c>
      <c r="D11" s="89" t="s">
        <v>21</v>
      </c>
      <c r="E11" s="21">
        <v>2000</v>
      </c>
      <c r="F11" s="86">
        <v>6</v>
      </c>
      <c r="G11" s="84">
        <f t="shared" ref="G11:G18" si="0">F11*E11</f>
        <v>12000</v>
      </c>
      <c r="H11" s="12">
        <v>5.0999999999999996</v>
      </c>
      <c r="I11" s="85"/>
      <c r="J11" s="12">
        <v>10200</v>
      </c>
    </row>
    <row r="12" spans="1:10" ht="121.5" customHeight="1" x14ac:dyDescent="0.25">
      <c r="A12" s="41">
        <v>8</v>
      </c>
      <c r="B12" s="82" t="s">
        <v>46</v>
      </c>
      <c r="C12" s="44" t="s">
        <v>33</v>
      </c>
      <c r="D12" s="91" t="s">
        <v>21</v>
      </c>
      <c r="E12" s="92">
        <v>1134</v>
      </c>
      <c r="F12" s="86">
        <v>58.05</v>
      </c>
      <c r="G12" s="84">
        <f>F12*E12</f>
        <v>65828.7</v>
      </c>
      <c r="H12" s="12">
        <v>40.6</v>
      </c>
      <c r="I12" s="12"/>
      <c r="J12" s="12">
        <v>46040.4</v>
      </c>
    </row>
    <row r="13" spans="1:10" ht="123" customHeight="1" x14ac:dyDescent="0.25">
      <c r="A13" s="41">
        <v>9</v>
      </c>
      <c r="B13" s="82" t="s">
        <v>47</v>
      </c>
      <c r="C13" s="44" t="s">
        <v>33</v>
      </c>
      <c r="D13" s="91" t="s">
        <v>21</v>
      </c>
      <c r="E13" s="24">
        <v>378</v>
      </c>
      <c r="F13" s="86">
        <v>58.05</v>
      </c>
      <c r="G13" s="84">
        <f>F13*E13</f>
        <v>21942.899999999998</v>
      </c>
      <c r="H13" s="12">
        <v>40.6</v>
      </c>
      <c r="I13" s="12"/>
      <c r="J13" s="12">
        <v>15346.8</v>
      </c>
    </row>
    <row r="14" spans="1:10" ht="120.75" customHeight="1" x14ac:dyDescent="0.25">
      <c r="A14" s="41">
        <v>10</v>
      </c>
      <c r="B14" s="82" t="s">
        <v>48</v>
      </c>
      <c r="C14" s="44">
        <v>233944</v>
      </c>
      <c r="D14" s="25" t="s">
        <v>21</v>
      </c>
      <c r="E14" s="26">
        <v>224</v>
      </c>
      <c r="F14" s="86">
        <v>7.45</v>
      </c>
      <c r="G14" s="84">
        <f t="shared" si="0"/>
        <v>1668.8</v>
      </c>
      <c r="H14" s="12">
        <v>4.74</v>
      </c>
      <c r="I14" s="12"/>
      <c r="J14" s="12">
        <v>1061.76</v>
      </c>
    </row>
    <row r="15" spans="1:10" ht="213.75" customHeight="1" x14ac:dyDescent="0.25">
      <c r="A15" s="41">
        <v>13</v>
      </c>
      <c r="B15" s="66" t="s">
        <v>49</v>
      </c>
      <c r="C15" s="93">
        <v>279822</v>
      </c>
      <c r="D15" s="27" t="s">
        <v>21</v>
      </c>
      <c r="E15" s="26">
        <v>101</v>
      </c>
      <c r="F15" s="86">
        <v>5.84</v>
      </c>
      <c r="G15" s="84">
        <f t="shared" si="0"/>
        <v>589.84</v>
      </c>
      <c r="H15" s="12">
        <v>4.5</v>
      </c>
      <c r="I15" s="12"/>
      <c r="J15" s="12">
        <v>454.5</v>
      </c>
    </row>
    <row r="16" spans="1:10" ht="211.5" customHeight="1" x14ac:dyDescent="0.25">
      <c r="A16" s="41">
        <v>14</v>
      </c>
      <c r="B16" s="66" t="s">
        <v>50</v>
      </c>
      <c r="C16" s="65" t="s">
        <v>33</v>
      </c>
      <c r="D16" s="27" t="s">
        <v>21</v>
      </c>
      <c r="E16" s="26">
        <v>1008</v>
      </c>
      <c r="F16" s="86">
        <v>9.6199999999999992</v>
      </c>
      <c r="G16" s="84">
        <f t="shared" si="0"/>
        <v>9696.9599999999991</v>
      </c>
      <c r="H16" s="12"/>
      <c r="I16" s="85">
        <v>9.6199999999999992</v>
      </c>
      <c r="J16" s="12">
        <v>9696.9599999999991</v>
      </c>
    </row>
    <row r="17" spans="1:36" ht="135" customHeight="1" x14ac:dyDescent="0.25">
      <c r="A17" s="41">
        <v>15</v>
      </c>
      <c r="B17" s="64" t="s">
        <v>51</v>
      </c>
      <c r="C17" s="65" t="s">
        <v>33</v>
      </c>
      <c r="D17" s="27" t="s">
        <v>21</v>
      </c>
      <c r="E17" s="28">
        <v>407</v>
      </c>
      <c r="F17" s="86">
        <v>7.73</v>
      </c>
      <c r="G17" s="84">
        <f t="shared" si="0"/>
        <v>3146.11</v>
      </c>
      <c r="H17" s="12">
        <v>7</v>
      </c>
      <c r="I17" s="12"/>
      <c r="J17" s="12">
        <v>2849</v>
      </c>
    </row>
    <row r="18" spans="1:36" ht="67.5" customHeight="1" x14ac:dyDescent="0.25">
      <c r="A18" s="41">
        <v>27</v>
      </c>
      <c r="B18" s="66" t="s">
        <v>52</v>
      </c>
      <c r="C18" s="65" t="s">
        <v>33</v>
      </c>
      <c r="D18" s="27" t="s">
        <v>21</v>
      </c>
      <c r="E18" s="28">
        <v>12000</v>
      </c>
      <c r="F18" s="86">
        <v>3.01</v>
      </c>
      <c r="G18" s="84">
        <f t="shared" si="0"/>
        <v>36120</v>
      </c>
      <c r="H18" s="12">
        <v>2.48</v>
      </c>
      <c r="I18" s="12"/>
      <c r="J18" s="12">
        <v>29760</v>
      </c>
    </row>
    <row r="19" spans="1:36" s="50" customFormat="1" ht="27" customHeight="1" x14ac:dyDescent="0.25">
      <c r="A19" s="110" t="s">
        <v>16</v>
      </c>
      <c r="B19" s="111"/>
      <c r="C19" s="111"/>
      <c r="D19" s="111"/>
      <c r="E19" s="111"/>
      <c r="F19" s="111"/>
      <c r="G19" s="111"/>
      <c r="H19" s="112"/>
      <c r="I19" s="62"/>
      <c r="J19" s="12">
        <f>SUM(J7:J18)</f>
        <v>160162.74</v>
      </c>
      <c r="K19"/>
      <c r="L19"/>
      <c r="M19"/>
      <c r="N19"/>
      <c r="O19"/>
      <c r="P19"/>
      <c r="Q19"/>
      <c r="R19"/>
      <c r="S19"/>
      <c r="T19"/>
      <c r="U19"/>
      <c r="V19"/>
      <c r="W19"/>
      <c r="X19"/>
      <c r="Y19"/>
      <c r="Z19"/>
      <c r="AA19"/>
      <c r="AB19"/>
      <c r="AC19"/>
      <c r="AD19"/>
      <c r="AE19"/>
      <c r="AF19"/>
      <c r="AG19"/>
      <c r="AH19"/>
      <c r="AI19"/>
      <c r="AJ19"/>
    </row>
    <row r="20" spans="1:36" ht="29.25" customHeight="1" x14ac:dyDescent="0.25">
      <c r="A20" s="109" t="s">
        <v>41</v>
      </c>
      <c r="B20" s="109"/>
      <c r="C20" s="109"/>
      <c r="D20" s="109"/>
      <c r="E20" s="109"/>
      <c r="F20" s="109"/>
      <c r="G20" s="109"/>
      <c r="H20" s="109"/>
      <c r="I20" s="109"/>
      <c r="J20" s="109"/>
    </row>
    <row r="21" spans="1:36" ht="78" customHeight="1" x14ac:dyDescent="0.25">
      <c r="A21" s="41">
        <v>5</v>
      </c>
      <c r="B21" s="82" t="s">
        <v>39</v>
      </c>
      <c r="C21" s="94" t="s">
        <v>30</v>
      </c>
      <c r="D21" s="89" t="s">
        <v>21</v>
      </c>
      <c r="E21" s="95">
        <v>10500</v>
      </c>
      <c r="F21" s="86">
        <v>7.2</v>
      </c>
      <c r="G21" s="83">
        <f>F21*E21</f>
        <v>75600</v>
      </c>
      <c r="H21" s="12">
        <v>4.9000000000000004</v>
      </c>
      <c r="I21" s="12"/>
      <c r="J21" s="12">
        <v>51450</v>
      </c>
    </row>
    <row r="22" spans="1:36" ht="79.5" customHeight="1" x14ac:dyDescent="0.25">
      <c r="A22" s="41">
        <v>6</v>
      </c>
      <c r="B22" s="82" t="s">
        <v>40</v>
      </c>
      <c r="C22" s="94" t="s">
        <v>30</v>
      </c>
      <c r="D22" s="89" t="s">
        <v>21</v>
      </c>
      <c r="E22" s="96">
        <v>3500</v>
      </c>
      <c r="F22" s="86">
        <v>7.2</v>
      </c>
      <c r="G22" s="83">
        <f>F22*E22</f>
        <v>25200</v>
      </c>
      <c r="H22" s="12">
        <v>4.9000000000000004</v>
      </c>
      <c r="I22" s="12"/>
      <c r="J22" s="12">
        <v>17150</v>
      </c>
    </row>
    <row r="23" spans="1:36" s="50" customFormat="1" ht="29.25" customHeight="1" x14ac:dyDescent="0.25">
      <c r="A23" s="113" t="s">
        <v>16</v>
      </c>
      <c r="B23" s="114"/>
      <c r="C23" s="114"/>
      <c r="D23" s="114"/>
      <c r="E23" s="114"/>
      <c r="F23" s="114"/>
      <c r="G23" s="114"/>
      <c r="H23" s="115"/>
      <c r="I23" s="60"/>
      <c r="J23" s="57">
        <f>SUM(J21:J22)</f>
        <v>68600</v>
      </c>
      <c r="K23"/>
      <c r="L23"/>
      <c r="M23"/>
      <c r="N23"/>
      <c r="O23"/>
      <c r="P23"/>
      <c r="Q23"/>
      <c r="R23"/>
      <c r="S23"/>
      <c r="T23"/>
      <c r="U23"/>
      <c r="V23"/>
      <c r="W23"/>
      <c r="X23"/>
      <c r="Y23"/>
      <c r="Z23"/>
      <c r="AA23"/>
      <c r="AB23"/>
      <c r="AC23"/>
      <c r="AD23"/>
      <c r="AE23"/>
      <c r="AF23"/>
      <c r="AG23"/>
      <c r="AH23"/>
      <c r="AI23"/>
      <c r="AJ23"/>
    </row>
    <row r="24" spans="1:36" ht="28.5" customHeight="1" x14ac:dyDescent="0.25">
      <c r="A24" s="109" t="s">
        <v>42</v>
      </c>
      <c r="B24" s="109"/>
      <c r="C24" s="109"/>
      <c r="D24" s="109"/>
      <c r="E24" s="109"/>
      <c r="F24" s="109"/>
      <c r="G24" s="109"/>
      <c r="H24" s="109"/>
      <c r="I24" s="109"/>
      <c r="J24" s="109"/>
    </row>
    <row r="25" spans="1:36" s="50" customFormat="1" ht="60.75" customHeight="1" x14ac:dyDescent="0.25">
      <c r="A25" s="41">
        <v>28</v>
      </c>
      <c r="B25" s="66" t="s">
        <v>43</v>
      </c>
      <c r="C25" s="59">
        <v>319922</v>
      </c>
      <c r="D25" s="27" t="s">
        <v>21</v>
      </c>
      <c r="E25" s="95">
        <v>81338</v>
      </c>
      <c r="F25" s="86">
        <v>2.35</v>
      </c>
      <c r="G25" s="83">
        <f>F25*E25</f>
        <v>191144.30000000002</v>
      </c>
      <c r="H25" s="12"/>
      <c r="I25" s="85">
        <v>2.57</v>
      </c>
      <c r="J25" s="12">
        <v>209038.66</v>
      </c>
      <c r="K25"/>
      <c r="L25"/>
      <c r="M25"/>
      <c r="N25"/>
      <c r="O25"/>
      <c r="P25"/>
      <c r="Q25"/>
      <c r="R25"/>
      <c r="S25"/>
      <c r="T25"/>
      <c r="U25"/>
      <c r="V25"/>
      <c r="W25"/>
      <c r="X25"/>
      <c r="Y25"/>
      <c r="Z25"/>
      <c r="AA25"/>
      <c r="AB25"/>
      <c r="AC25"/>
      <c r="AD25"/>
      <c r="AE25"/>
      <c r="AF25"/>
      <c r="AG25"/>
      <c r="AH25"/>
      <c r="AI25"/>
      <c r="AJ25"/>
    </row>
    <row r="26" spans="1:36" ht="63" customHeight="1" x14ac:dyDescent="0.25">
      <c r="A26" s="41">
        <v>29</v>
      </c>
      <c r="B26" s="66" t="s">
        <v>44</v>
      </c>
      <c r="C26" s="59">
        <v>319922</v>
      </c>
      <c r="D26" s="27" t="s">
        <v>21</v>
      </c>
      <c r="E26" s="95">
        <v>27112</v>
      </c>
      <c r="F26" s="86">
        <v>2.35</v>
      </c>
      <c r="G26" s="83">
        <f>F26*E26</f>
        <v>63713.200000000004</v>
      </c>
      <c r="H26" s="12"/>
      <c r="I26" s="85">
        <v>2.57</v>
      </c>
      <c r="J26" s="12">
        <v>69677.84</v>
      </c>
    </row>
    <row r="27" spans="1:36" s="50" customFormat="1" ht="30.75" customHeight="1" x14ac:dyDescent="0.25">
      <c r="A27" s="113" t="s">
        <v>16</v>
      </c>
      <c r="B27" s="114"/>
      <c r="C27" s="114"/>
      <c r="D27" s="114"/>
      <c r="E27" s="114"/>
      <c r="F27" s="114"/>
      <c r="G27" s="114"/>
      <c r="H27" s="115"/>
      <c r="I27" s="60"/>
      <c r="J27" s="12">
        <f>SUM(J25:J26)</f>
        <v>278716.5</v>
      </c>
      <c r="K27"/>
      <c r="L27"/>
      <c r="M27"/>
      <c r="N27"/>
      <c r="O27"/>
      <c r="P27"/>
      <c r="Q27"/>
      <c r="R27"/>
      <c r="S27"/>
      <c r="T27"/>
      <c r="U27"/>
      <c r="V27"/>
      <c r="W27"/>
      <c r="X27"/>
      <c r="Y27"/>
      <c r="Z27"/>
      <c r="AA27"/>
      <c r="AB27"/>
      <c r="AC27"/>
      <c r="AD27"/>
      <c r="AE27"/>
      <c r="AF27"/>
      <c r="AG27"/>
      <c r="AH27"/>
      <c r="AI27"/>
      <c r="AJ27"/>
    </row>
    <row r="28" spans="1:36" ht="24.75" customHeight="1" x14ac:dyDescent="0.25">
      <c r="A28" s="116" t="s">
        <v>53</v>
      </c>
      <c r="B28" s="117"/>
      <c r="C28" s="117"/>
      <c r="D28" s="117"/>
      <c r="E28" s="117"/>
      <c r="F28" s="117"/>
      <c r="G28" s="117"/>
      <c r="H28" s="118"/>
      <c r="I28" s="61"/>
      <c r="J28" s="54">
        <f>SUM(J19,J23,J27)</f>
        <v>507479.24</v>
      </c>
    </row>
    <row r="29" spans="1:36" x14ac:dyDescent="0.25">
      <c r="B29" s="119"/>
      <c r="C29" s="119"/>
      <c r="D29" s="119"/>
      <c r="E29" s="119"/>
      <c r="F29" s="119"/>
      <c r="G29" s="119"/>
    </row>
    <row r="31" spans="1:36" x14ac:dyDescent="0.25">
      <c r="I31" s="45"/>
    </row>
  </sheetData>
  <mergeCells count="20">
    <mergeCell ref="A6:J6"/>
    <mergeCell ref="A19:H19"/>
    <mergeCell ref="A20:J20"/>
    <mergeCell ref="A23:H23"/>
    <mergeCell ref="A24:J24"/>
    <mergeCell ref="A27:H27"/>
    <mergeCell ref="A28:H28"/>
    <mergeCell ref="B29:G29"/>
    <mergeCell ref="A1:J1"/>
    <mergeCell ref="A2:J2"/>
    <mergeCell ref="A3:A5"/>
    <mergeCell ref="B3:B5"/>
    <mergeCell ref="C3:C5"/>
    <mergeCell ref="D3:D5"/>
    <mergeCell ref="E3:E5"/>
    <mergeCell ref="F3:G3"/>
    <mergeCell ref="F4:F5"/>
    <mergeCell ref="G4:G5"/>
    <mergeCell ref="H3:I3"/>
    <mergeCell ref="J3:J5"/>
  </mergeCells>
  <pageMargins left="0.51181102362204722" right="0.51181102362204722" top="0.78740157480314965" bottom="0.78740157480314965" header="0.31496062992125984" footer="0.31496062992125984"/>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tabSelected="1" zoomScale="75" zoomScaleNormal="75" workbookViewId="0">
      <selection activeCell="Q33" sqref="Q33"/>
    </sheetView>
  </sheetViews>
  <sheetFormatPr defaultRowHeight="15" x14ac:dyDescent="0.25"/>
  <cols>
    <col min="1" max="1" width="7.7109375" customWidth="1"/>
    <col min="2" max="2" width="68.85546875" customWidth="1"/>
    <col min="3" max="4" width="15.42578125" customWidth="1"/>
    <col min="5" max="5" width="12.140625" customWidth="1"/>
    <col min="6" max="6" width="11.28515625" customWidth="1"/>
    <col min="7" max="7" width="10.28515625" customWidth="1"/>
    <col min="8" max="8" width="16.42578125" customWidth="1"/>
    <col min="9" max="10" width="9.85546875" customWidth="1"/>
    <col min="11" max="12" width="10.42578125" customWidth="1"/>
    <col min="13" max="13" width="16.140625" customWidth="1"/>
    <col min="14" max="15" width="10.42578125" customWidth="1"/>
    <col min="16" max="16" width="13.140625" customWidth="1"/>
    <col min="17" max="17" width="10.42578125" customWidth="1"/>
    <col min="18" max="18" width="13.42578125" customWidth="1"/>
    <col min="19" max="19" width="12.42578125" customWidth="1"/>
    <col min="20" max="20" width="11.140625" customWidth="1"/>
    <col min="21" max="22" width="13" customWidth="1"/>
    <col min="23" max="23" width="19.28515625" customWidth="1"/>
    <col min="24" max="24" width="31.85546875" customWidth="1"/>
    <col min="25" max="25" width="17" customWidth="1"/>
  </cols>
  <sheetData>
    <row r="1" spans="1:25" ht="60" customHeight="1" x14ac:dyDescent="0.25">
      <c r="A1" s="97" t="s">
        <v>22</v>
      </c>
      <c r="B1" s="97"/>
      <c r="C1" s="97"/>
      <c r="D1" s="97"/>
      <c r="E1" s="97"/>
      <c r="F1" s="97"/>
      <c r="G1" s="97"/>
      <c r="H1" s="97"/>
      <c r="I1" s="97"/>
      <c r="J1" s="97"/>
      <c r="K1" s="97"/>
      <c r="L1" s="97"/>
      <c r="M1" s="97"/>
      <c r="N1" s="97"/>
      <c r="O1" s="97"/>
      <c r="P1" s="97"/>
      <c r="Q1" s="97"/>
      <c r="R1" s="97"/>
      <c r="S1" s="97"/>
      <c r="T1" s="97"/>
      <c r="U1" s="97"/>
      <c r="V1" s="97"/>
      <c r="W1" s="97"/>
      <c r="X1" s="97"/>
    </row>
    <row r="2" spans="1:25" ht="29.25" customHeight="1" x14ac:dyDescent="0.25">
      <c r="A2" s="98" t="s">
        <v>70</v>
      </c>
      <c r="B2" s="98"/>
      <c r="C2" s="98"/>
      <c r="D2" s="98"/>
      <c r="E2" s="98"/>
      <c r="F2" s="98"/>
      <c r="G2" s="98"/>
      <c r="H2" s="98"/>
      <c r="I2" s="98"/>
      <c r="J2" s="98"/>
      <c r="K2" s="98"/>
      <c r="L2" s="98"/>
      <c r="M2" s="98"/>
      <c r="N2" s="98"/>
      <c r="O2" s="98"/>
      <c r="P2" s="98"/>
      <c r="Q2" s="98"/>
      <c r="R2" s="98"/>
      <c r="S2" s="98"/>
      <c r="T2" s="98"/>
      <c r="U2" s="98"/>
      <c r="V2" s="98"/>
      <c r="W2" s="98"/>
      <c r="X2" s="98"/>
    </row>
    <row r="3" spans="1:25" ht="29.25" customHeight="1" x14ac:dyDescent="0.25">
      <c r="A3" s="107" t="s">
        <v>0</v>
      </c>
      <c r="B3" s="107" t="s">
        <v>8</v>
      </c>
      <c r="C3" s="107" t="s">
        <v>28</v>
      </c>
      <c r="D3" s="107" t="s">
        <v>10</v>
      </c>
      <c r="E3" s="107" t="s">
        <v>1</v>
      </c>
      <c r="F3" s="107" t="s">
        <v>56</v>
      </c>
      <c r="G3" s="121" t="s">
        <v>20</v>
      </c>
      <c r="H3" s="122"/>
      <c r="I3" s="134" t="s">
        <v>71</v>
      </c>
      <c r="J3" s="135"/>
      <c r="K3" s="135"/>
      <c r="L3" s="135"/>
      <c r="M3" s="135"/>
      <c r="N3" s="135"/>
      <c r="O3" s="136"/>
      <c r="P3" s="124" t="s">
        <v>13</v>
      </c>
      <c r="Q3" s="125"/>
      <c r="R3" s="125"/>
      <c r="S3" s="125"/>
      <c r="T3" s="126"/>
      <c r="U3" s="133" t="s">
        <v>72</v>
      </c>
      <c r="V3" s="133"/>
      <c r="W3" s="99" t="s">
        <v>11</v>
      </c>
      <c r="X3" s="63"/>
    </row>
    <row r="4" spans="1:25" ht="33" customHeight="1" x14ac:dyDescent="0.25">
      <c r="A4" s="100"/>
      <c r="B4" s="100"/>
      <c r="C4" s="100"/>
      <c r="D4" s="100"/>
      <c r="E4" s="100"/>
      <c r="F4" s="100"/>
      <c r="G4" s="102"/>
      <c r="H4" s="123"/>
      <c r="I4" s="137" t="s">
        <v>17</v>
      </c>
      <c r="J4" s="137"/>
      <c r="K4" s="137"/>
      <c r="L4" s="137"/>
      <c r="M4" s="79" t="s">
        <v>24</v>
      </c>
      <c r="N4" s="105" t="s">
        <v>54</v>
      </c>
      <c r="O4" s="106"/>
      <c r="P4" s="127"/>
      <c r="Q4" s="128"/>
      <c r="R4" s="128"/>
      <c r="S4" s="128"/>
      <c r="T4" s="129"/>
      <c r="U4" s="133"/>
      <c r="V4" s="133"/>
      <c r="W4" s="99"/>
      <c r="X4" s="34" t="s">
        <v>29</v>
      </c>
    </row>
    <row r="5" spans="1:25" ht="33" customHeight="1" x14ac:dyDescent="0.25">
      <c r="A5" s="100"/>
      <c r="B5" s="100"/>
      <c r="C5" s="100"/>
      <c r="D5" s="100"/>
      <c r="E5" s="100"/>
      <c r="F5" s="100"/>
      <c r="G5" s="104" t="s">
        <v>18</v>
      </c>
      <c r="H5" s="104" t="s">
        <v>19</v>
      </c>
      <c r="I5" s="107" t="s">
        <v>2</v>
      </c>
      <c r="J5" s="107" t="s">
        <v>3</v>
      </c>
      <c r="K5" s="107" t="s">
        <v>4</v>
      </c>
      <c r="L5" s="107" t="s">
        <v>12</v>
      </c>
      <c r="M5" s="99" t="s">
        <v>25</v>
      </c>
      <c r="N5" s="99" t="s">
        <v>26</v>
      </c>
      <c r="O5" s="99" t="s">
        <v>27</v>
      </c>
      <c r="P5" s="130"/>
      <c r="Q5" s="131"/>
      <c r="R5" s="131"/>
      <c r="S5" s="131"/>
      <c r="T5" s="132"/>
      <c r="U5" s="77" t="s">
        <v>5</v>
      </c>
      <c r="V5" s="77" t="s">
        <v>55</v>
      </c>
      <c r="W5" s="99"/>
      <c r="X5" s="34"/>
    </row>
    <row r="6" spans="1:25" ht="63.75" customHeight="1" x14ac:dyDescent="0.25">
      <c r="A6" s="101"/>
      <c r="B6" s="101"/>
      <c r="C6" s="101"/>
      <c r="D6" s="101"/>
      <c r="E6" s="101"/>
      <c r="F6" s="101"/>
      <c r="G6" s="104"/>
      <c r="H6" s="104"/>
      <c r="I6" s="101"/>
      <c r="J6" s="101"/>
      <c r="K6" s="101"/>
      <c r="L6" s="101"/>
      <c r="M6" s="99"/>
      <c r="N6" s="99"/>
      <c r="O6" s="99"/>
      <c r="P6" s="1" t="s">
        <v>5</v>
      </c>
      <c r="Q6" s="1" t="s">
        <v>6</v>
      </c>
      <c r="R6" s="2" t="s">
        <v>7</v>
      </c>
      <c r="S6" s="1" t="s">
        <v>15</v>
      </c>
      <c r="T6" s="1" t="s">
        <v>14</v>
      </c>
      <c r="U6" s="76" t="s">
        <v>9</v>
      </c>
      <c r="V6" s="76" t="s">
        <v>9</v>
      </c>
      <c r="W6" s="99"/>
      <c r="X6" s="35"/>
    </row>
    <row r="7" spans="1:25" ht="23.25" customHeight="1" x14ac:dyDescent="0.25">
      <c r="A7" s="109" t="s">
        <v>34</v>
      </c>
      <c r="B7" s="109"/>
      <c r="C7" s="109"/>
      <c r="D7" s="109"/>
      <c r="E7" s="109"/>
      <c r="F7" s="109"/>
      <c r="G7" s="109"/>
      <c r="H7" s="109"/>
      <c r="I7" s="109"/>
      <c r="J7" s="109"/>
      <c r="K7" s="109"/>
      <c r="L7" s="109"/>
      <c r="M7" s="109"/>
      <c r="N7" s="109"/>
      <c r="O7" s="109"/>
      <c r="P7" s="109"/>
      <c r="Q7" s="109"/>
      <c r="R7" s="109"/>
      <c r="S7" s="109"/>
      <c r="T7" s="109"/>
      <c r="U7" s="109"/>
      <c r="V7" s="109"/>
      <c r="W7" s="109"/>
      <c r="X7" s="35"/>
    </row>
    <row r="8" spans="1:25" ht="92.25" customHeight="1" x14ac:dyDescent="0.25">
      <c r="A8" s="46">
        <v>1</v>
      </c>
      <c r="B8" s="47" t="s">
        <v>35</v>
      </c>
      <c r="C8" s="48">
        <v>454130</v>
      </c>
      <c r="D8" s="18" t="s">
        <v>21</v>
      </c>
      <c r="E8" s="71">
        <v>1218</v>
      </c>
      <c r="F8" s="75" t="s">
        <v>57</v>
      </c>
      <c r="G8" s="29">
        <v>6.99</v>
      </c>
      <c r="H8" s="29">
        <f>G8*E8</f>
        <v>8513.82</v>
      </c>
      <c r="I8" s="9">
        <v>6.51</v>
      </c>
      <c r="J8" s="9">
        <v>8.25</v>
      </c>
      <c r="K8" s="9">
        <v>9.19</v>
      </c>
      <c r="L8" s="9"/>
      <c r="M8" s="9">
        <v>7</v>
      </c>
      <c r="N8" s="9"/>
      <c r="O8" s="9"/>
      <c r="P8" s="3">
        <f>AVERAGE(I8,J8,K8,M8)</f>
        <v>7.7374999999999998</v>
      </c>
      <c r="Q8" s="4">
        <f>STDEV(I8,J8,K8,M8)</f>
        <v>1.2142315814264333</v>
      </c>
      <c r="R8" s="5">
        <f t="shared" ref="R8:R12" si="0">Q8/P8</f>
        <v>0.15692815268839203</v>
      </c>
      <c r="S8" s="6">
        <f t="shared" ref="S8:S12" si="1">P8+Q8</f>
        <v>8.9517315814264329</v>
      </c>
      <c r="T8" s="6">
        <f t="shared" ref="T8:T12" si="2">P8-Q8</f>
        <v>6.5232684185735668</v>
      </c>
      <c r="U8" s="7">
        <v>7.74</v>
      </c>
      <c r="V8" s="68"/>
      <c r="W8" s="7">
        <v>9427.32</v>
      </c>
      <c r="X8" s="35"/>
      <c r="Y8" s="13"/>
    </row>
    <row r="9" spans="1:25" ht="77.25" customHeight="1" x14ac:dyDescent="0.25">
      <c r="A9" s="41">
        <v>2</v>
      </c>
      <c r="B9" s="37" t="s">
        <v>38</v>
      </c>
      <c r="C9" s="36">
        <v>454135</v>
      </c>
      <c r="D9" s="20" t="s">
        <v>21</v>
      </c>
      <c r="E9" s="70">
        <v>1200</v>
      </c>
      <c r="F9" s="28" t="s">
        <v>58</v>
      </c>
      <c r="G9" s="30">
        <v>9.25</v>
      </c>
      <c r="H9" s="29">
        <f>G9*E9</f>
        <v>11100</v>
      </c>
      <c r="I9" s="10">
        <v>6.6</v>
      </c>
      <c r="J9" s="9">
        <v>6.6</v>
      </c>
      <c r="K9" s="10">
        <v>6.9</v>
      </c>
      <c r="L9" s="10"/>
      <c r="M9" s="9">
        <v>12</v>
      </c>
      <c r="N9" s="9"/>
      <c r="O9" s="9"/>
      <c r="P9" s="3">
        <f>AVERAGE(I9,J9,K9,M9)</f>
        <v>8.0250000000000004</v>
      </c>
      <c r="Q9" s="4">
        <f>STDEV(I9,J9,K9,M9)</f>
        <v>2.6537709019431199</v>
      </c>
      <c r="R9" s="5">
        <f t="shared" si="0"/>
        <v>0.33068796285895574</v>
      </c>
      <c r="S9" s="6">
        <f t="shared" si="1"/>
        <v>10.678770901943121</v>
      </c>
      <c r="T9" s="6">
        <f t="shared" si="2"/>
        <v>5.3712290980568804</v>
      </c>
      <c r="U9" s="78">
        <v>8.0299999999999994</v>
      </c>
      <c r="V9" s="69"/>
      <c r="W9" s="8">
        <v>9636</v>
      </c>
      <c r="X9" s="44"/>
      <c r="Y9" s="13"/>
    </row>
    <row r="10" spans="1:25" ht="94.5" customHeight="1" x14ac:dyDescent="0.25">
      <c r="A10" s="41">
        <v>3</v>
      </c>
      <c r="B10" s="37" t="s">
        <v>36</v>
      </c>
      <c r="C10" s="36">
        <v>314542</v>
      </c>
      <c r="D10" s="20" t="s">
        <v>21</v>
      </c>
      <c r="E10" s="70">
        <v>1000</v>
      </c>
      <c r="F10" s="75" t="s">
        <v>59</v>
      </c>
      <c r="G10" s="31">
        <v>7.07</v>
      </c>
      <c r="H10" s="29">
        <f>G10*E10</f>
        <v>7070</v>
      </c>
      <c r="I10" s="10">
        <v>10</v>
      </c>
      <c r="J10" s="11">
        <v>11.38</v>
      </c>
      <c r="K10" s="10">
        <v>13.48</v>
      </c>
      <c r="L10" s="10">
        <v>14.6</v>
      </c>
      <c r="M10" s="9">
        <v>13</v>
      </c>
      <c r="N10" s="9"/>
      <c r="O10" s="9"/>
      <c r="P10" s="3">
        <f>AVERAGE(I10,J10,K10,M10,L10)</f>
        <v>12.492000000000001</v>
      </c>
      <c r="Q10" s="4">
        <f>STDEV(I10,J10,K10,L10,M10)</f>
        <v>1.8113862095091746</v>
      </c>
      <c r="R10" s="5">
        <f t="shared" si="0"/>
        <v>0.14500369912817598</v>
      </c>
      <c r="S10" s="6">
        <f t="shared" si="1"/>
        <v>14.303386209509176</v>
      </c>
      <c r="T10" s="6">
        <f t="shared" si="2"/>
        <v>10.680613790490826</v>
      </c>
      <c r="U10" s="8">
        <v>12.49</v>
      </c>
      <c r="V10" s="68"/>
      <c r="W10" s="7">
        <v>12490</v>
      </c>
      <c r="X10" s="35"/>
      <c r="Y10" s="13"/>
    </row>
    <row r="11" spans="1:25" ht="107.25" customHeight="1" x14ac:dyDescent="0.25">
      <c r="A11" s="41">
        <v>4</v>
      </c>
      <c r="B11" s="37" t="s">
        <v>37</v>
      </c>
      <c r="C11" s="36">
        <v>314546</v>
      </c>
      <c r="D11" s="22" t="s">
        <v>21</v>
      </c>
      <c r="E11" s="70">
        <v>1000</v>
      </c>
      <c r="F11" s="28" t="s">
        <v>60</v>
      </c>
      <c r="G11" s="32">
        <v>12.99</v>
      </c>
      <c r="H11" s="29">
        <f>G11*E11</f>
        <v>12990</v>
      </c>
      <c r="I11" s="10">
        <v>11</v>
      </c>
      <c r="J11" s="10">
        <v>12.78</v>
      </c>
      <c r="K11" s="10">
        <v>14</v>
      </c>
      <c r="L11" s="10"/>
      <c r="M11" s="9">
        <v>15</v>
      </c>
      <c r="N11" s="9"/>
      <c r="O11" s="9"/>
      <c r="P11" s="3">
        <f>AVERAGE(I11,J11,K11,M11)</f>
        <v>13.195</v>
      </c>
      <c r="Q11" s="4">
        <f>STDEV(I11,J11,K11,M11)</f>
        <v>1.7220433598877039</v>
      </c>
      <c r="R11" s="5">
        <f t="shared" si="0"/>
        <v>0.13050726486454747</v>
      </c>
      <c r="S11" s="6">
        <f t="shared" si="1"/>
        <v>14.917043359887703</v>
      </c>
      <c r="T11" s="6">
        <f t="shared" si="2"/>
        <v>11.472956640112297</v>
      </c>
      <c r="U11" s="8">
        <v>13.2</v>
      </c>
      <c r="V11" s="68"/>
      <c r="W11" s="7">
        <v>13200</v>
      </c>
      <c r="X11" s="35"/>
      <c r="Y11" s="13"/>
    </row>
    <row r="12" spans="1:25" ht="64.5" customHeight="1" x14ac:dyDescent="0.25">
      <c r="A12" s="41">
        <v>7</v>
      </c>
      <c r="B12" s="37" t="s">
        <v>45</v>
      </c>
      <c r="C12" s="36">
        <v>482528</v>
      </c>
      <c r="D12" s="22" t="s">
        <v>21</v>
      </c>
      <c r="E12" s="70">
        <v>2000</v>
      </c>
      <c r="F12" s="28" t="s">
        <v>61</v>
      </c>
      <c r="G12" s="31">
        <v>6</v>
      </c>
      <c r="H12" s="29">
        <f t="shared" ref="H12:H19" si="3">G12*E12</f>
        <v>12000</v>
      </c>
      <c r="I12" s="10">
        <v>4.1399999999999997</v>
      </c>
      <c r="J12" s="10">
        <v>4.55</v>
      </c>
      <c r="K12" s="10">
        <v>4.72</v>
      </c>
      <c r="L12" s="10"/>
      <c r="M12" s="10">
        <v>7</v>
      </c>
      <c r="N12" s="10"/>
      <c r="O12" s="10"/>
      <c r="P12" s="14">
        <f>AVERAGE(I12,J12,K12,M12)</f>
        <v>5.1025</v>
      </c>
      <c r="Q12" s="15">
        <f>STDEV(I12,J12,K12,M12)</f>
        <v>1.2882125859758795</v>
      </c>
      <c r="R12" s="16">
        <f t="shared" si="0"/>
        <v>0.25246694482623799</v>
      </c>
      <c r="S12" s="14">
        <f t="shared" si="1"/>
        <v>6.39071258597588</v>
      </c>
      <c r="T12" s="14">
        <f t="shared" si="2"/>
        <v>3.8142874140241205</v>
      </c>
      <c r="U12" s="78">
        <v>5.0999999999999996</v>
      </c>
      <c r="V12" s="69"/>
      <c r="W12" s="8">
        <v>10200</v>
      </c>
      <c r="X12" s="44"/>
      <c r="Y12" s="13"/>
    </row>
    <row r="13" spans="1:25" ht="121.5" customHeight="1" x14ac:dyDescent="0.25">
      <c r="A13" s="41">
        <v>8</v>
      </c>
      <c r="B13" s="37" t="s">
        <v>46</v>
      </c>
      <c r="C13" s="36" t="s">
        <v>33</v>
      </c>
      <c r="D13" s="23" t="s">
        <v>21</v>
      </c>
      <c r="E13" s="51">
        <v>1134</v>
      </c>
      <c r="F13" s="52" t="s">
        <v>62</v>
      </c>
      <c r="G13" s="31">
        <v>58.05</v>
      </c>
      <c r="H13" s="29">
        <f>G13*E13</f>
        <v>65828.7</v>
      </c>
      <c r="I13" s="10"/>
      <c r="J13" s="10"/>
      <c r="K13" s="10"/>
      <c r="L13" s="10"/>
      <c r="M13" s="10"/>
      <c r="N13" s="10">
        <v>40.6</v>
      </c>
      <c r="O13" s="10"/>
      <c r="P13" s="14"/>
      <c r="Q13" s="15"/>
      <c r="R13" s="16"/>
      <c r="S13" s="17"/>
      <c r="T13" s="17"/>
      <c r="U13" s="78">
        <v>40.6</v>
      </c>
      <c r="V13" s="8"/>
      <c r="W13" s="8">
        <v>46040.4</v>
      </c>
      <c r="X13" s="35"/>
      <c r="Y13" s="13"/>
    </row>
    <row r="14" spans="1:25" ht="123" customHeight="1" x14ac:dyDescent="0.25">
      <c r="A14" s="41">
        <v>9</v>
      </c>
      <c r="B14" s="37" t="s">
        <v>47</v>
      </c>
      <c r="C14" s="36" t="s">
        <v>33</v>
      </c>
      <c r="D14" s="23" t="s">
        <v>21</v>
      </c>
      <c r="E14" s="72">
        <v>378</v>
      </c>
      <c r="F14" s="28" t="s">
        <v>62</v>
      </c>
      <c r="G14" s="31">
        <v>58.05</v>
      </c>
      <c r="H14" s="29">
        <f>G14*E14</f>
        <v>21942.899999999998</v>
      </c>
      <c r="I14" s="10"/>
      <c r="J14" s="10"/>
      <c r="K14" s="10"/>
      <c r="L14" s="10"/>
      <c r="M14" s="10"/>
      <c r="N14" s="10">
        <v>40.6</v>
      </c>
      <c r="O14" s="10"/>
      <c r="P14" s="14"/>
      <c r="Q14" s="15"/>
      <c r="R14" s="16"/>
      <c r="S14" s="17"/>
      <c r="T14" s="17"/>
      <c r="U14" s="78">
        <v>40.6</v>
      </c>
      <c r="V14" s="8"/>
      <c r="W14" s="8">
        <v>15346.8</v>
      </c>
      <c r="X14" s="35"/>
      <c r="Y14" s="13"/>
    </row>
    <row r="15" spans="1:25" ht="120.75" customHeight="1" x14ac:dyDescent="0.25">
      <c r="A15" s="41">
        <v>10</v>
      </c>
      <c r="B15" s="37" t="s">
        <v>48</v>
      </c>
      <c r="C15" s="36">
        <v>233944</v>
      </c>
      <c r="D15" s="25" t="s">
        <v>21</v>
      </c>
      <c r="E15" s="73">
        <v>224</v>
      </c>
      <c r="F15" s="26" t="s">
        <v>63</v>
      </c>
      <c r="G15" s="31">
        <v>7.45</v>
      </c>
      <c r="H15" s="29">
        <f t="shared" si="3"/>
        <v>1668.8</v>
      </c>
      <c r="I15" s="10">
        <v>4.4800000000000004</v>
      </c>
      <c r="J15" s="10"/>
      <c r="K15" s="10"/>
      <c r="L15" s="10"/>
      <c r="M15" s="10">
        <v>5</v>
      </c>
      <c r="N15" s="10"/>
      <c r="O15" s="10"/>
      <c r="P15" s="3">
        <f>AVERAGE(I15,M15)</f>
        <v>4.74</v>
      </c>
      <c r="Q15" s="4">
        <f>STDEV(I15,M15)</f>
        <v>0.36769552621700441</v>
      </c>
      <c r="R15" s="5">
        <f t="shared" ref="R15" si="4">Q15/P15</f>
        <v>7.7572895826372237E-2</v>
      </c>
      <c r="S15" s="6">
        <f t="shared" ref="S15" si="5">P15+Q15</f>
        <v>5.1076955262170047</v>
      </c>
      <c r="T15" s="6">
        <f t="shared" ref="T15" si="6">P15-Q15</f>
        <v>4.3723044737829957</v>
      </c>
      <c r="U15" s="78">
        <v>4.74</v>
      </c>
      <c r="V15" s="8"/>
      <c r="W15" s="8">
        <v>1061.76</v>
      </c>
      <c r="X15" s="43" t="s">
        <v>32</v>
      </c>
      <c r="Y15" s="13"/>
    </row>
    <row r="16" spans="1:25" ht="213.75" customHeight="1" x14ac:dyDescent="0.25">
      <c r="A16" s="41">
        <v>13</v>
      </c>
      <c r="B16" s="38" t="s">
        <v>49</v>
      </c>
      <c r="C16" s="42">
        <v>279822</v>
      </c>
      <c r="D16" s="27" t="s">
        <v>21</v>
      </c>
      <c r="E16" s="73">
        <v>101</v>
      </c>
      <c r="F16" s="26" t="s">
        <v>62</v>
      </c>
      <c r="G16" s="31">
        <v>5.84</v>
      </c>
      <c r="H16" s="29">
        <f>G16*E16</f>
        <v>589.84</v>
      </c>
      <c r="I16" s="10"/>
      <c r="J16" s="10"/>
      <c r="K16" s="10"/>
      <c r="L16" s="10"/>
      <c r="M16" s="10">
        <v>4.5</v>
      </c>
      <c r="N16" s="10"/>
      <c r="O16" s="10"/>
      <c r="P16" s="3"/>
      <c r="Q16" s="4"/>
      <c r="R16" s="5"/>
      <c r="S16" s="6"/>
      <c r="T16" s="6"/>
      <c r="U16" s="78">
        <v>4.5</v>
      </c>
      <c r="V16" s="8"/>
      <c r="W16" s="8">
        <v>454.5</v>
      </c>
      <c r="X16" s="43" t="s">
        <v>32</v>
      </c>
      <c r="Y16" s="13"/>
    </row>
    <row r="17" spans="1:25" ht="211.5" customHeight="1" x14ac:dyDescent="0.25">
      <c r="A17" s="41">
        <v>14</v>
      </c>
      <c r="B17" s="38" t="s">
        <v>50</v>
      </c>
      <c r="C17" s="39" t="s">
        <v>33</v>
      </c>
      <c r="D17" s="27" t="s">
        <v>21</v>
      </c>
      <c r="E17" s="73">
        <v>1008</v>
      </c>
      <c r="F17" s="26" t="s">
        <v>64</v>
      </c>
      <c r="G17" s="31">
        <v>9.6199999999999992</v>
      </c>
      <c r="H17" s="29">
        <f t="shared" si="3"/>
        <v>9696.9599999999991</v>
      </c>
      <c r="I17" s="10">
        <v>9</v>
      </c>
      <c r="J17" s="10"/>
      <c r="K17" s="10"/>
      <c r="L17" s="10"/>
      <c r="M17" s="10">
        <v>13</v>
      </c>
      <c r="N17" s="10">
        <v>9.6199999999999992</v>
      </c>
      <c r="O17" s="10"/>
      <c r="P17" s="3"/>
      <c r="Q17" s="4"/>
      <c r="R17" s="5"/>
      <c r="S17" s="6"/>
      <c r="T17" s="6"/>
      <c r="U17" s="8"/>
      <c r="V17" s="69">
        <f>MEDIAN(I17,M17,N17)</f>
        <v>9.6199999999999992</v>
      </c>
      <c r="W17" s="8">
        <v>9696.9599999999991</v>
      </c>
      <c r="X17" s="35"/>
      <c r="Y17" s="13"/>
    </row>
    <row r="18" spans="1:25" ht="135" customHeight="1" x14ac:dyDescent="0.25">
      <c r="A18" s="41">
        <v>15</v>
      </c>
      <c r="B18" s="64" t="s">
        <v>51</v>
      </c>
      <c r="C18" s="67">
        <v>616898</v>
      </c>
      <c r="D18" s="27" t="s">
        <v>21</v>
      </c>
      <c r="E18" s="74">
        <v>407</v>
      </c>
      <c r="F18" s="28" t="s">
        <v>62</v>
      </c>
      <c r="G18" s="31">
        <v>7.73</v>
      </c>
      <c r="H18" s="29">
        <f t="shared" si="3"/>
        <v>3146.11</v>
      </c>
      <c r="I18" s="10"/>
      <c r="J18" s="10"/>
      <c r="K18" s="10"/>
      <c r="L18" s="10"/>
      <c r="M18" s="10"/>
      <c r="N18" s="10">
        <v>7</v>
      </c>
      <c r="O18" s="10"/>
      <c r="P18" s="14"/>
      <c r="Q18" s="15"/>
      <c r="R18" s="16"/>
      <c r="S18" s="17"/>
      <c r="T18" s="17"/>
      <c r="U18" s="78">
        <v>7</v>
      </c>
      <c r="V18" s="8"/>
      <c r="W18" s="8">
        <v>2849</v>
      </c>
      <c r="X18" s="43" t="s">
        <v>32</v>
      </c>
      <c r="Y18" s="13"/>
    </row>
    <row r="19" spans="1:25" ht="67.5" customHeight="1" x14ac:dyDescent="0.25">
      <c r="A19" s="41">
        <v>27</v>
      </c>
      <c r="B19" s="66" t="s">
        <v>52</v>
      </c>
      <c r="C19" s="65" t="s">
        <v>33</v>
      </c>
      <c r="D19" s="27" t="s">
        <v>21</v>
      </c>
      <c r="E19" s="74">
        <v>12000</v>
      </c>
      <c r="F19" s="28" t="s">
        <v>62</v>
      </c>
      <c r="G19" s="31">
        <v>3.01</v>
      </c>
      <c r="H19" s="29">
        <f t="shared" si="3"/>
        <v>36120</v>
      </c>
      <c r="I19" s="10"/>
      <c r="J19" s="10"/>
      <c r="K19" s="10"/>
      <c r="L19" s="10"/>
      <c r="M19" s="10"/>
      <c r="N19" s="10">
        <v>2.06</v>
      </c>
      <c r="O19" s="10">
        <v>2.9</v>
      </c>
      <c r="P19" s="3">
        <f>AVERAGE(N19,O19)</f>
        <v>2.48</v>
      </c>
      <c r="Q19" s="4">
        <f>STDEV(N19,O19)</f>
        <v>0.59396969619670015</v>
      </c>
      <c r="R19" s="5">
        <f t="shared" ref="R19" si="7">Q19/P19</f>
        <v>0.23950390975673394</v>
      </c>
      <c r="S19" s="6">
        <f t="shared" ref="S19" si="8">P19+Q19</f>
        <v>3.0739696961967002</v>
      </c>
      <c r="T19" s="6">
        <f t="shared" ref="T19" si="9">P19-Q19</f>
        <v>1.8860303038032997</v>
      </c>
      <c r="U19" s="78">
        <v>2.48</v>
      </c>
      <c r="V19" s="8"/>
      <c r="W19" s="8">
        <v>29760</v>
      </c>
      <c r="X19" s="35"/>
      <c r="Y19" s="13"/>
    </row>
    <row r="20" spans="1:25" s="50" customFormat="1" ht="27" customHeight="1" x14ac:dyDescent="0.25">
      <c r="A20" s="110" t="s">
        <v>16</v>
      </c>
      <c r="B20" s="111"/>
      <c r="C20" s="111"/>
      <c r="D20" s="111"/>
      <c r="E20" s="111"/>
      <c r="F20" s="111"/>
      <c r="G20" s="111"/>
      <c r="H20" s="111"/>
      <c r="I20" s="111"/>
      <c r="J20" s="111"/>
      <c r="K20" s="111"/>
      <c r="L20" s="111"/>
      <c r="M20" s="111"/>
      <c r="N20" s="111"/>
      <c r="O20" s="111"/>
      <c r="P20" s="111"/>
      <c r="Q20" s="111"/>
      <c r="R20" s="111"/>
      <c r="S20" s="111"/>
      <c r="T20" s="111"/>
      <c r="U20" s="112"/>
      <c r="V20" s="62"/>
      <c r="W20" s="12">
        <f>SUM(W8:W19)</f>
        <v>160162.74</v>
      </c>
      <c r="X20" s="56"/>
      <c r="Y20" s="49"/>
    </row>
    <row r="21" spans="1:25" ht="29.25" customHeight="1" x14ac:dyDescent="0.25">
      <c r="A21" s="120" t="s">
        <v>41</v>
      </c>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3"/>
    </row>
    <row r="22" spans="1:25" ht="78" customHeight="1" x14ac:dyDescent="0.25">
      <c r="A22" s="41">
        <v>5</v>
      </c>
      <c r="B22" s="37" t="s">
        <v>39</v>
      </c>
      <c r="C22" s="40" t="s">
        <v>30</v>
      </c>
      <c r="D22" s="22" t="s">
        <v>21</v>
      </c>
      <c r="E22" s="52">
        <v>10500</v>
      </c>
      <c r="F22" s="52" t="s">
        <v>65</v>
      </c>
      <c r="G22" s="31">
        <v>7.2</v>
      </c>
      <c r="H22" s="30">
        <f>G22*E22</f>
        <v>75600</v>
      </c>
      <c r="I22" s="10">
        <v>4.79</v>
      </c>
      <c r="J22" s="10"/>
      <c r="K22" s="10"/>
      <c r="L22" s="10"/>
      <c r="M22" s="10">
        <v>5</v>
      </c>
      <c r="N22" s="10"/>
      <c r="O22" s="10"/>
      <c r="P22" s="14">
        <f>AVERAGE(I22,M22)</f>
        <v>4.8949999999999996</v>
      </c>
      <c r="Q22" s="15">
        <f>STDEV(I22,M22)</f>
        <v>0.14849242404917495</v>
      </c>
      <c r="R22" s="16">
        <f t="shared" ref="R22" si="10">Q22/P22</f>
        <v>3.0335530959994885E-2</v>
      </c>
      <c r="S22" s="17">
        <f t="shared" ref="S22" si="11">P22+Q22</f>
        <v>5.043492424049175</v>
      </c>
      <c r="T22" s="17">
        <f t="shared" ref="T22" si="12">P22-Q22</f>
        <v>4.7465075759508242</v>
      </c>
      <c r="U22" s="78">
        <v>4.9000000000000004</v>
      </c>
      <c r="V22" s="8"/>
      <c r="W22" s="8">
        <v>51450</v>
      </c>
      <c r="X22" s="35"/>
      <c r="Y22" s="13"/>
    </row>
    <row r="23" spans="1:25" ht="79.5" customHeight="1" x14ac:dyDescent="0.25">
      <c r="A23" s="41">
        <v>6</v>
      </c>
      <c r="B23" s="37" t="s">
        <v>40</v>
      </c>
      <c r="C23" s="40" t="s">
        <v>30</v>
      </c>
      <c r="D23" s="22" t="s">
        <v>21</v>
      </c>
      <c r="E23" s="53">
        <v>3500</v>
      </c>
      <c r="F23" s="52" t="s">
        <v>65</v>
      </c>
      <c r="G23" s="31">
        <v>7.2</v>
      </c>
      <c r="H23" s="30">
        <f>G23*E23</f>
        <v>25200</v>
      </c>
      <c r="I23" s="10">
        <v>4.79</v>
      </c>
      <c r="J23" s="10"/>
      <c r="K23" s="10"/>
      <c r="L23" s="10"/>
      <c r="M23" s="10">
        <v>5</v>
      </c>
      <c r="N23" s="10"/>
      <c r="O23" s="10"/>
      <c r="P23" s="14">
        <f>AVERAGE(I23,M23)</f>
        <v>4.8949999999999996</v>
      </c>
      <c r="Q23" s="15">
        <f>STDEV(I23,M23)</f>
        <v>0.14849242404917495</v>
      </c>
      <c r="R23" s="16">
        <f t="shared" ref="R23" si="13">Q23/P23</f>
        <v>3.0335530959994885E-2</v>
      </c>
      <c r="S23" s="17">
        <f t="shared" ref="S23" si="14">P23+Q23</f>
        <v>5.043492424049175</v>
      </c>
      <c r="T23" s="17">
        <f t="shared" ref="T23" si="15">P23-Q23</f>
        <v>4.7465075759508242</v>
      </c>
      <c r="U23" s="78">
        <v>4.9000000000000004</v>
      </c>
      <c r="V23" s="8"/>
      <c r="W23" s="8">
        <v>17150</v>
      </c>
      <c r="X23" s="35"/>
      <c r="Y23" s="13"/>
    </row>
    <row r="24" spans="1:25" s="50" customFormat="1" ht="29.25" customHeight="1" x14ac:dyDescent="0.25">
      <c r="A24" s="113" t="s">
        <v>16</v>
      </c>
      <c r="B24" s="114"/>
      <c r="C24" s="114"/>
      <c r="D24" s="114"/>
      <c r="E24" s="114"/>
      <c r="F24" s="114"/>
      <c r="G24" s="114"/>
      <c r="H24" s="114"/>
      <c r="I24" s="114"/>
      <c r="J24" s="114"/>
      <c r="K24" s="114"/>
      <c r="L24" s="114"/>
      <c r="M24" s="114"/>
      <c r="N24" s="114"/>
      <c r="O24" s="114"/>
      <c r="P24" s="114"/>
      <c r="Q24" s="114"/>
      <c r="R24" s="114"/>
      <c r="S24" s="114"/>
      <c r="T24" s="114"/>
      <c r="U24" s="115"/>
      <c r="V24" s="60"/>
      <c r="W24" s="57">
        <f>SUM(W22:W23)</f>
        <v>68600</v>
      </c>
      <c r="X24" s="58"/>
      <c r="Y24" s="49"/>
    </row>
    <row r="25" spans="1:25" ht="28.5" customHeight="1" x14ac:dyDescent="0.25">
      <c r="A25" s="120" t="s">
        <v>42</v>
      </c>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3"/>
    </row>
    <row r="26" spans="1:25" s="50" customFormat="1" ht="60.75" customHeight="1" x14ac:dyDescent="0.25">
      <c r="A26" s="41">
        <v>28</v>
      </c>
      <c r="B26" s="38" t="s">
        <v>43</v>
      </c>
      <c r="C26" s="43">
        <v>319922</v>
      </c>
      <c r="D26" s="27" t="s">
        <v>21</v>
      </c>
      <c r="E26" s="52">
        <v>81338</v>
      </c>
      <c r="F26" s="52" t="s">
        <v>66</v>
      </c>
      <c r="G26" s="31">
        <v>2.35</v>
      </c>
      <c r="H26" s="30">
        <f>G26*E26</f>
        <v>191144.30000000002</v>
      </c>
      <c r="I26" s="10">
        <v>2.2599999999999998</v>
      </c>
      <c r="J26" s="10">
        <v>3.02</v>
      </c>
      <c r="K26" s="10">
        <v>3.9</v>
      </c>
      <c r="L26" s="10"/>
      <c r="M26" s="33">
        <v>7</v>
      </c>
      <c r="N26" s="10">
        <v>2</v>
      </c>
      <c r="O26" s="10">
        <v>2.57</v>
      </c>
      <c r="P26" s="14"/>
      <c r="Q26" s="15"/>
      <c r="R26" s="16"/>
      <c r="S26" s="14"/>
      <c r="T26" s="14"/>
      <c r="U26" s="8"/>
      <c r="V26" s="69">
        <f>MEDIAN(I26,J26,K26,N26,O26)</f>
        <v>2.57</v>
      </c>
      <c r="W26" s="8">
        <v>209038.66</v>
      </c>
      <c r="X26" s="43" t="s">
        <v>32</v>
      </c>
      <c r="Y26" s="49"/>
    </row>
    <row r="27" spans="1:25" ht="63" customHeight="1" x14ac:dyDescent="0.25">
      <c r="A27" s="41">
        <v>29</v>
      </c>
      <c r="B27" s="38" t="s">
        <v>44</v>
      </c>
      <c r="C27" s="43">
        <v>319922</v>
      </c>
      <c r="D27" s="27" t="s">
        <v>21</v>
      </c>
      <c r="E27" s="52">
        <v>27112</v>
      </c>
      <c r="F27" s="52" t="s">
        <v>66</v>
      </c>
      <c r="G27" s="31">
        <v>2.35</v>
      </c>
      <c r="H27" s="30">
        <f>G27*E27</f>
        <v>63713.200000000004</v>
      </c>
      <c r="I27" s="10">
        <v>2.2599999999999998</v>
      </c>
      <c r="J27" s="10">
        <v>3.02</v>
      </c>
      <c r="K27" s="10">
        <v>3.9</v>
      </c>
      <c r="L27" s="10"/>
      <c r="M27" s="33">
        <v>7</v>
      </c>
      <c r="N27" s="10">
        <v>2</v>
      </c>
      <c r="O27" s="10">
        <v>2.57</v>
      </c>
      <c r="P27" s="14"/>
      <c r="Q27" s="15"/>
      <c r="R27" s="16"/>
      <c r="S27" s="14"/>
      <c r="T27" s="14"/>
      <c r="U27" s="8"/>
      <c r="V27" s="69">
        <f>MEDIAN(I27,J27,K27,N27,O27)</f>
        <v>2.57</v>
      </c>
      <c r="W27" s="8">
        <v>69677.84</v>
      </c>
      <c r="X27" s="43" t="s">
        <v>32</v>
      </c>
      <c r="Y27" s="13"/>
    </row>
    <row r="28" spans="1:25" s="50" customFormat="1" ht="30.75" customHeight="1" x14ac:dyDescent="0.25">
      <c r="A28" s="113" t="s">
        <v>16</v>
      </c>
      <c r="B28" s="114"/>
      <c r="C28" s="114"/>
      <c r="D28" s="114"/>
      <c r="E28" s="114"/>
      <c r="F28" s="114"/>
      <c r="G28" s="114"/>
      <c r="H28" s="114"/>
      <c r="I28" s="114"/>
      <c r="J28" s="114"/>
      <c r="K28" s="114"/>
      <c r="L28" s="114"/>
      <c r="M28" s="114"/>
      <c r="N28" s="114"/>
      <c r="O28" s="114"/>
      <c r="P28" s="114"/>
      <c r="Q28" s="114"/>
      <c r="R28" s="114"/>
      <c r="S28" s="114"/>
      <c r="T28" s="114"/>
      <c r="U28" s="115"/>
      <c r="V28" s="60"/>
      <c r="W28" s="12">
        <f>SUM(W26:W27)</f>
        <v>278716.5</v>
      </c>
      <c r="X28" s="59"/>
      <c r="Y28" s="49"/>
    </row>
    <row r="29" spans="1:25" ht="24.75" customHeight="1" x14ac:dyDescent="0.25">
      <c r="A29" s="116" t="s">
        <v>53</v>
      </c>
      <c r="B29" s="117"/>
      <c r="C29" s="117"/>
      <c r="D29" s="117"/>
      <c r="E29" s="117"/>
      <c r="F29" s="117"/>
      <c r="G29" s="117"/>
      <c r="H29" s="117"/>
      <c r="I29" s="117"/>
      <c r="J29" s="117"/>
      <c r="K29" s="117"/>
      <c r="L29" s="117"/>
      <c r="M29" s="117"/>
      <c r="N29" s="117"/>
      <c r="O29" s="117"/>
      <c r="P29" s="117"/>
      <c r="Q29" s="117"/>
      <c r="R29" s="117"/>
      <c r="S29" s="117"/>
      <c r="T29" s="117"/>
      <c r="U29" s="118"/>
      <c r="V29" s="61"/>
      <c r="W29" s="54">
        <f>SUM(W20,W24,W28)</f>
        <v>507479.24</v>
      </c>
      <c r="X29" s="55"/>
    </row>
    <row r="32" spans="1:25" ht="15.75" customHeight="1" x14ac:dyDescent="0.25">
      <c r="H32" s="138"/>
      <c r="I32" s="138"/>
      <c r="J32" s="108" t="s">
        <v>68</v>
      </c>
      <c r="K32" s="108"/>
      <c r="L32" s="108"/>
      <c r="M32" s="108"/>
    </row>
    <row r="33" spans="1:13" ht="15" customHeight="1" x14ac:dyDescent="0.25">
      <c r="H33" s="108" t="s">
        <v>69</v>
      </c>
      <c r="I33" s="108"/>
      <c r="J33" s="108"/>
      <c r="K33" s="108"/>
      <c r="L33" s="108"/>
      <c r="M33" s="108"/>
    </row>
    <row r="34" spans="1:13" ht="15" customHeight="1" x14ac:dyDescent="0.25"/>
    <row r="35" spans="1:13" ht="15" customHeight="1" x14ac:dyDescent="0.25">
      <c r="H35" s="140"/>
      <c r="I35" s="140"/>
      <c r="J35" s="108" t="s">
        <v>31</v>
      </c>
      <c r="K35" s="108"/>
      <c r="L35" s="108"/>
      <c r="M35" s="108"/>
    </row>
    <row r="36" spans="1:13" ht="18" customHeight="1" x14ac:dyDescent="0.25">
      <c r="H36" s="141" t="s">
        <v>67</v>
      </c>
      <c r="I36" s="141"/>
      <c r="J36" s="141"/>
      <c r="K36" s="141"/>
      <c r="L36" s="141"/>
      <c r="M36" s="141"/>
    </row>
    <row r="37" spans="1:13" ht="22.5" customHeight="1" x14ac:dyDescent="0.25"/>
    <row r="38" spans="1:13" ht="15" customHeight="1" x14ac:dyDescent="0.25">
      <c r="A38" s="139" t="s">
        <v>74</v>
      </c>
      <c r="B38" s="139"/>
      <c r="C38" s="81"/>
      <c r="D38" s="81"/>
      <c r="E38" s="81"/>
      <c r="F38" s="81"/>
    </row>
    <row r="39" spans="1:13" ht="17.25" customHeight="1" x14ac:dyDescent="0.25">
      <c r="A39" s="144" t="s">
        <v>76</v>
      </c>
      <c r="B39" s="144"/>
      <c r="C39" s="144"/>
      <c r="D39" s="144"/>
      <c r="E39" s="144"/>
      <c r="F39" s="144"/>
    </row>
    <row r="40" spans="1:13" ht="20.25" customHeight="1" x14ac:dyDescent="0.25">
      <c r="A40" s="81" t="s">
        <v>75</v>
      </c>
      <c r="B40" s="81"/>
      <c r="C40" s="81"/>
      <c r="D40" s="81"/>
      <c r="E40" s="81"/>
      <c r="F40" s="81"/>
    </row>
    <row r="41" spans="1:13" ht="21.75" customHeight="1" x14ac:dyDescent="0.25">
      <c r="A41" s="145" t="s">
        <v>77</v>
      </c>
      <c r="B41" s="145"/>
      <c r="C41" s="145"/>
      <c r="D41" s="145"/>
      <c r="E41" s="145"/>
      <c r="F41" s="145"/>
    </row>
    <row r="42" spans="1:13" ht="27" customHeight="1" x14ac:dyDescent="0.25">
      <c r="A42" s="145" t="s">
        <v>78</v>
      </c>
      <c r="B42" s="145"/>
      <c r="C42" s="145"/>
      <c r="D42" s="145"/>
      <c r="E42" s="145"/>
      <c r="F42" s="145"/>
    </row>
    <row r="43" spans="1:13" ht="20.25" customHeight="1" x14ac:dyDescent="0.25">
      <c r="A43" s="81"/>
      <c r="B43" s="81"/>
      <c r="C43" s="81"/>
      <c r="D43" s="81"/>
      <c r="E43" s="81"/>
      <c r="F43" s="81"/>
    </row>
    <row r="44" spans="1:13" ht="19.5" customHeight="1" x14ac:dyDescent="0.25">
      <c r="A44" s="146" t="s">
        <v>79</v>
      </c>
      <c r="B44" s="146"/>
      <c r="C44" s="81"/>
      <c r="D44" s="81"/>
      <c r="E44" s="81"/>
      <c r="F44" s="81"/>
    </row>
    <row r="45" spans="1:13" ht="16.5" customHeight="1" x14ac:dyDescent="0.25">
      <c r="A45" s="81"/>
      <c r="B45" s="81"/>
      <c r="C45" s="81"/>
      <c r="D45" s="81"/>
      <c r="E45" s="81"/>
      <c r="F45" s="81"/>
    </row>
    <row r="46" spans="1:13" x14ac:dyDescent="0.25">
      <c r="A46" s="142" t="s">
        <v>96</v>
      </c>
      <c r="B46" s="142"/>
      <c r="C46" s="142"/>
      <c r="D46" s="142"/>
      <c r="E46" s="142"/>
      <c r="F46" s="142"/>
    </row>
    <row r="47" spans="1:13" x14ac:dyDescent="0.25">
      <c r="A47" s="142" t="s">
        <v>97</v>
      </c>
      <c r="B47" s="142"/>
      <c r="C47" s="142"/>
      <c r="D47" s="142"/>
      <c r="E47" s="142"/>
      <c r="F47" s="142"/>
    </row>
    <row r="48" spans="1:13" x14ac:dyDescent="0.25">
      <c r="A48" s="142" t="s">
        <v>98</v>
      </c>
      <c r="B48" s="142"/>
      <c r="C48" s="142"/>
      <c r="D48" s="142"/>
      <c r="E48" s="142"/>
      <c r="F48" s="142"/>
    </row>
    <row r="49" spans="1:7" x14ac:dyDescent="0.25">
      <c r="A49" s="143" t="s">
        <v>80</v>
      </c>
      <c r="B49" s="143"/>
      <c r="C49" s="143"/>
      <c r="D49" s="143"/>
      <c r="E49" s="143"/>
      <c r="F49" s="143"/>
    </row>
    <row r="50" spans="1:7" x14ac:dyDescent="0.25">
      <c r="A50" s="81"/>
      <c r="B50" s="81"/>
      <c r="C50" s="81"/>
      <c r="D50" s="81"/>
      <c r="E50" s="81"/>
      <c r="F50" s="81"/>
    </row>
    <row r="51" spans="1:7" x14ac:dyDescent="0.25">
      <c r="A51" s="147" t="s">
        <v>81</v>
      </c>
      <c r="B51" s="146"/>
      <c r="C51" s="81"/>
      <c r="D51" s="81"/>
      <c r="E51" s="81"/>
      <c r="F51" s="81"/>
    </row>
    <row r="52" spans="1:7" x14ac:dyDescent="0.25">
      <c r="A52" s="81"/>
      <c r="B52" s="81"/>
      <c r="C52" s="81"/>
      <c r="D52" s="81"/>
      <c r="E52" s="81"/>
      <c r="F52" s="81"/>
    </row>
    <row r="53" spans="1:7" ht="18.75" customHeight="1" x14ac:dyDescent="0.25">
      <c r="A53" s="142" t="s">
        <v>99</v>
      </c>
      <c r="B53" s="142"/>
      <c r="C53" s="142"/>
      <c r="D53" s="142"/>
      <c r="E53" s="142"/>
      <c r="F53" s="142"/>
    </row>
    <row r="54" spans="1:7" ht="29.25" customHeight="1" x14ac:dyDescent="0.25">
      <c r="A54" s="142" t="s">
        <v>100</v>
      </c>
      <c r="B54" s="142"/>
      <c r="C54" s="142"/>
      <c r="D54" s="142"/>
      <c r="E54" s="142"/>
      <c r="F54" s="142"/>
    </row>
    <row r="55" spans="1:7" ht="20.25" customHeight="1" x14ac:dyDescent="0.25">
      <c r="A55" s="142" t="s">
        <v>101</v>
      </c>
      <c r="B55" s="142"/>
      <c r="C55" s="142"/>
      <c r="D55" s="142"/>
      <c r="E55" s="142"/>
      <c r="F55" s="142"/>
    </row>
    <row r="56" spans="1:7" ht="21" customHeight="1" x14ac:dyDescent="0.25">
      <c r="A56" s="142" t="s">
        <v>102</v>
      </c>
      <c r="B56" s="142"/>
      <c r="C56" s="142"/>
      <c r="D56" s="142"/>
      <c r="E56" s="142"/>
      <c r="F56" s="142"/>
    </row>
    <row r="57" spans="1:7" ht="24" customHeight="1" x14ac:dyDescent="0.25">
      <c r="A57" s="148" t="s">
        <v>80</v>
      </c>
      <c r="B57" s="148"/>
      <c r="C57" s="148"/>
      <c r="D57" s="148"/>
      <c r="E57" s="148"/>
      <c r="F57" s="148"/>
    </row>
    <row r="58" spans="1:7" x14ac:dyDescent="0.25">
      <c r="A58" s="147" t="s">
        <v>82</v>
      </c>
      <c r="B58" s="147"/>
      <c r="C58" s="81"/>
      <c r="D58" s="81"/>
      <c r="E58" s="81"/>
      <c r="F58" s="81"/>
    </row>
    <row r="59" spans="1:7" x14ac:dyDescent="0.25">
      <c r="A59" s="81"/>
      <c r="B59" s="81"/>
      <c r="C59" s="81"/>
      <c r="D59" s="81"/>
      <c r="E59" s="81"/>
      <c r="F59" s="81"/>
    </row>
    <row r="60" spans="1:7" ht="20.25" customHeight="1" x14ac:dyDescent="0.25">
      <c r="A60" s="142" t="s">
        <v>103</v>
      </c>
      <c r="B60" s="142"/>
      <c r="C60" s="142"/>
      <c r="D60" s="142"/>
      <c r="E60" s="142"/>
      <c r="F60" s="142"/>
    </row>
    <row r="61" spans="1:7" ht="23.25" customHeight="1" x14ac:dyDescent="0.25">
      <c r="A61" s="142" t="s">
        <v>104</v>
      </c>
      <c r="B61" s="142"/>
      <c r="C61" s="142"/>
      <c r="D61" s="142"/>
      <c r="E61" s="142"/>
      <c r="F61" s="142"/>
    </row>
    <row r="62" spans="1:7" ht="22.5" customHeight="1" x14ac:dyDescent="0.25">
      <c r="A62" s="142" t="s">
        <v>105</v>
      </c>
      <c r="B62" s="142"/>
      <c r="C62" s="142"/>
      <c r="D62" s="142"/>
      <c r="E62" s="142"/>
      <c r="F62" s="142"/>
    </row>
    <row r="63" spans="1:7" ht="23.25" customHeight="1" x14ac:dyDescent="0.25">
      <c r="A63" s="148" t="s">
        <v>80</v>
      </c>
      <c r="B63" s="148"/>
      <c r="C63" s="148"/>
      <c r="D63" s="148"/>
      <c r="E63" s="148"/>
      <c r="F63" s="148"/>
      <c r="G63" s="80"/>
    </row>
    <row r="64" spans="1:7" x14ac:dyDescent="0.25">
      <c r="A64" s="147" t="s">
        <v>83</v>
      </c>
      <c r="B64" s="146"/>
      <c r="C64" s="81"/>
      <c r="D64" s="81"/>
      <c r="E64" s="81"/>
      <c r="F64" s="81"/>
    </row>
    <row r="65" spans="1:6" x14ac:dyDescent="0.25">
      <c r="A65" s="81"/>
      <c r="B65" s="81"/>
      <c r="C65" s="81"/>
      <c r="D65" s="81"/>
      <c r="E65" s="81"/>
      <c r="F65" s="81"/>
    </row>
    <row r="66" spans="1:6" ht="24" customHeight="1" x14ac:dyDescent="0.25">
      <c r="A66" s="142" t="s">
        <v>106</v>
      </c>
      <c r="B66" s="142"/>
      <c r="C66" s="142"/>
      <c r="D66" s="142"/>
      <c r="E66" s="142"/>
      <c r="F66" s="142"/>
    </row>
    <row r="67" spans="1:6" ht="27" customHeight="1" x14ac:dyDescent="0.25">
      <c r="A67" s="148" t="s">
        <v>80</v>
      </c>
      <c r="B67" s="148"/>
      <c r="C67" s="148"/>
      <c r="D67" s="148"/>
      <c r="E67" s="148"/>
      <c r="F67" s="148"/>
    </row>
    <row r="68" spans="1:6" x14ac:dyDescent="0.25">
      <c r="A68" s="147" t="s">
        <v>84</v>
      </c>
      <c r="B68" s="146"/>
      <c r="C68" s="81"/>
      <c r="D68" s="81"/>
      <c r="E68" s="81"/>
      <c r="F68" s="81"/>
    </row>
    <row r="69" spans="1:6" x14ac:dyDescent="0.25">
      <c r="A69" s="81"/>
      <c r="B69" s="81"/>
      <c r="C69" s="81"/>
      <c r="D69" s="81"/>
      <c r="E69" s="81"/>
      <c r="F69" s="81"/>
    </row>
    <row r="70" spans="1:6" ht="22.5" customHeight="1" x14ac:dyDescent="0.25">
      <c r="A70" s="142" t="s">
        <v>107</v>
      </c>
      <c r="B70" s="142"/>
      <c r="C70" s="142"/>
      <c r="D70" s="142"/>
      <c r="E70" s="142"/>
      <c r="F70" s="142"/>
    </row>
    <row r="71" spans="1:6" ht="23.25" customHeight="1" x14ac:dyDescent="0.25">
      <c r="A71" s="142" t="s">
        <v>108</v>
      </c>
      <c r="B71" s="142"/>
      <c r="C71" s="142"/>
      <c r="D71" s="142"/>
      <c r="E71" s="142"/>
      <c r="F71" s="142"/>
    </row>
    <row r="72" spans="1:6" ht="21" customHeight="1" x14ac:dyDescent="0.25">
      <c r="A72" s="142" t="s">
        <v>109</v>
      </c>
      <c r="B72" s="142"/>
      <c r="C72" s="142"/>
      <c r="D72" s="142"/>
      <c r="E72" s="142"/>
      <c r="F72" s="142"/>
    </row>
    <row r="73" spans="1:6" ht="21.75" customHeight="1" x14ac:dyDescent="0.25">
      <c r="A73" s="148" t="s">
        <v>80</v>
      </c>
      <c r="B73" s="148"/>
      <c r="C73" s="148"/>
      <c r="D73" s="148"/>
      <c r="E73" s="148"/>
      <c r="F73" s="148"/>
    </row>
    <row r="74" spans="1:6" x14ac:dyDescent="0.25">
      <c r="A74" s="81"/>
      <c r="B74" s="81"/>
      <c r="C74" s="81"/>
      <c r="D74" s="81"/>
      <c r="E74" s="81"/>
      <c r="F74" s="81"/>
    </row>
    <row r="75" spans="1:6" x14ac:dyDescent="0.25">
      <c r="A75" s="146" t="s">
        <v>85</v>
      </c>
      <c r="B75" s="146"/>
      <c r="C75" s="81"/>
      <c r="D75" s="81"/>
      <c r="E75" s="81"/>
      <c r="F75" s="81"/>
    </row>
    <row r="76" spans="1:6" x14ac:dyDescent="0.25">
      <c r="A76" s="81"/>
      <c r="B76" s="81"/>
      <c r="C76" s="81"/>
      <c r="D76" s="81"/>
      <c r="E76" s="81"/>
      <c r="F76" s="81"/>
    </row>
    <row r="77" spans="1:6" ht="15" customHeight="1" x14ac:dyDescent="0.25">
      <c r="A77" s="144" t="s">
        <v>89</v>
      </c>
      <c r="B77" s="144"/>
      <c r="C77" s="144"/>
      <c r="D77" s="144"/>
      <c r="E77" s="144"/>
      <c r="F77" s="144"/>
    </row>
    <row r="78" spans="1:6" x14ac:dyDescent="0.25">
      <c r="A78" s="144"/>
      <c r="B78" s="144"/>
      <c r="C78" s="144"/>
      <c r="D78" s="144"/>
      <c r="E78" s="144"/>
      <c r="F78" s="144"/>
    </row>
    <row r="79" spans="1:6" x14ac:dyDescent="0.25">
      <c r="A79" s="81"/>
      <c r="B79" s="81"/>
      <c r="C79" s="81"/>
      <c r="D79" s="81"/>
      <c r="E79" s="81"/>
      <c r="F79" s="81"/>
    </row>
    <row r="80" spans="1:6" x14ac:dyDescent="0.25">
      <c r="A80" s="147" t="s">
        <v>86</v>
      </c>
      <c r="B80" s="146"/>
      <c r="C80" s="81"/>
      <c r="D80" s="81"/>
      <c r="E80" s="81"/>
      <c r="F80" s="81"/>
    </row>
    <row r="81" spans="1:6" x14ac:dyDescent="0.25">
      <c r="A81" s="81"/>
      <c r="B81" s="81"/>
      <c r="C81" s="81"/>
      <c r="D81" s="81"/>
      <c r="E81" s="81"/>
      <c r="F81" s="81"/>
    </row>
    <row r="82" spans="1:6" ht="29.25" customHeight="1" x14ac:dyDescent="0.25">
      <c r="A82" s="142" t="s">
        <v>110</v>
      </c>
      <c r="B82" s="142"/>
      <c r="C82" s="142"/>
      <c r="D82" s="142"/>
      <c r="E82" s="142"/>
      <c r="F82" s="142"/>
    </row>
    <row r="83" spans="1:6" ht="20.25" customHeight="1" x14ac:dyDescent="0.25">
      <c r="A83" s="148" t="s">
        <v>80</v>
      </c>
      <c r="B83" s="148"/>
      <c r="C83" s="148"/>
      <c r="D83" s="148"/>
      <c r="E83" s="148"/>
      <c r="F83" s="148"/>
    </row>
    <row r="84" spans="1:6" x14ac:dyDescent="0.25">
      <c r="A84" s="81"/>
      <c r="B84" s="81"/>
      <c r="C84" s="81"/>
      <c r="D84" s="81"/>
      <c r="E84" s="81"/>
      <c r="F84" s="81"/>
    </row>
    <row r="85" spans="1:6" x14ac:dyDescent="0.25">
      <c r="A85" s="147" t="s">
        <v>87</v>
      </c>
      <c r="B85" s="146"/>
      <c r="C85" s="81"/>
      <c r="D85" s="81"/>
      <c r="E85" s="81"/>
      <c r="F85" s="81"/>
    </row>
    <row r="86" spans="1:6" x14ac:dyDescent="0.25">
      <c r="A86" s="81"/>
      <c r="B86" s="81"/>
      <c r="C86" s="81"/>
      <c r="D86" s="81"/>
      <c r="E86" s="81"/>
      <c r="F86" s="81"/>
    </row>
    <row r="87" spans="1:6" x14ac:dyDescent="0.25">
      <c r="A87" s="144" t="s">
        <v>78</v>
      </c>
      <c r="B87" s="145"/>
      <c r="C87" s="145"/>
      <c r="D87" s="145"/>
      <c r="E87" s="145"/>
      <c r="F87" s="145"/>
    </row>
    <row r="88" spans="1:6" x14ac:dyDescent="0.25">
      <c r="A88" s="81"/>
      <c r="B88" s="81"/>
      <c r="C88" s="81"/>
      <c r="D88" s="81"/>
      <c r="E88" s="81"/>
      <c r="F88" s="81"/>
    </row>
    <row r="89" spans="1:6" x14ac:dyDescent="0.25">
      <c r="A89" s="147" t="s">
        <v>88</v>
      </c>
      <c r="B89" s="146"/>
      <c r="C89" s="81"/>
      <c r="D89" s="81"/>
      <c r="E89" s="81"/>
      <c r="F89" s="81"/>
    </row>
    <row r="90" spans="1:6" x14ac:dyDescent="0.25">
      <c r="A90" s="81"/>
      <c r="B90" s="81"/>
      <c r="C90" s="81"/>
      <c r="D90" s="81"/>
      <c r="E90" s="81"/>
      <c r="F90" s="81"/>
    </row>
    <row r="91" spans="1:6" ht="31.5" customHeight="1" x14ac:dyDescent="0.25">
      <c r="A91" s="142" t="s">
        <v>111</v>
      </c>
      <c r="B91" s="142"/>
      <c r="C91" s="142"/>
      <c r="D91" s="142"/>
      <c r="E91" s="142"/>
      <c r="F91" s="142"/>
    </row>
    <row r="92" spans="1:6" ht="26.25" customHeight="1" x14ac:dyDescent="0.25">
      <c r="A92" s="148" t="s">
        <v>80</v>
      </c>
      <c r="B92" s="148"/>
      <c r="C92" s="148"/>
      <c r="D92" s="148"/>
      <c r="E92" s="148"/>
      <c r="F92" s="148"/>
    </row>
    <row r="93" spans="1:6" ht="15" customHeight="1" x14ac:dyDescent="0.25">
      <c r="A93" s="144" t="s">
        <v>90</v>
      </c>
      <c r="B93" s="144"/>
      <c r="C93" s="144"/>
      <c r="D93" s="144"/>
      <c r="E93" s="144"/>
      <c r="F93" s="144"/>
    </row>
    <row r="94" spans="1:6" x14ac:dyDescent="0.25">
      <c r="A94" s="144"/>
      <c r="B94" s="144"/>
      <c r="C94" s="144"/>
      <c r="D94" s="144"/>
      <c r="E94" s="144"/>
      <c r="F94" s="144"/>
    </row>
    <row r="95" spans="1:6" x14ac:dyDescent="0.25">
      <c r="A95" s="81"/>
      <c r="B95" s="81"/>
      <c r="C95" s="81"/>
      <c r="D95" s="81"/>
      <c r="E95" s="81"/>
      <c r="F95" s="81"/>
    </row>
    <row r="96" spans="1:6" x14ac:dyDescent="0.25">
      <c r="A96" s="146" t="s">
        <v>91</v>
      </c>
      <c r="B96" s="146"/>
      <c r="C96" s="81"/>
      <c r="D96" s="81"/>
      <c r="E96" s="81"/>
      <c r="F96" s="81"/>
    </row>
    <row r="97" spans="1:6" x14ac:dyDescent="0.25">
      <c r="A97" s="81"/>
      <c r="B97" s="81"/>
      <c r="C97" s="81"/>
      <c r="D97" s="81"/>
      <c r="E97" s="81"/>
      <c r="F97" s="81"/>
    </row>
    <row r="98" spans="1:6" x14ac:dyDescent="0.25">
      <c r="A98" s="144" t="s">
        <v>90</v>
      </c>
      <c r="B98" s="144"/>
      <c r="C98" s="144"/>
      <c r="D98" s="144"/>
      <c r="E98" s="144"/>
      <c r="F98" s="144"/>
    </row>
    <row r="99" spans="1:6" x14ac:dyDescent="0.25">
      <c r="A99" s="144"/>
      <c r="B99" s="144"/>
      <c r="C99" s="144"/>
      <c r="D99" s="144"/>
      <c r="E99" s="144"/>
      <c r="F99" s="144"/>
    </row>
    <row r="100" spans="1:6" x14ac:dyDescent="0.25">
      <c r="A100" s="81"/>
      <c r="B100" s="81"/>
      <c r="C100" s="81"/>
      <c r="D100" s="81"/>
      <c r="E100" s="81"/>
      <c r="F100" s="81"/>
    </row>
    <row r="101" spans="1:6" x14ac:dyDescent="0.25">
      <c r="A101" s="146" t="s">
        <v>92</v>
      </c>
      <c r="B101" s="146"/>
      <c r="C101" s="81"/>
      <c r="D101" s="81"/>
      <c r="E101" s="81"/>
      <c r="F101" s="81"/>
    </row>
    <row r="102" spans="1:6" x14ac:dyDescent="0.25">
      <c r="A102" s="81"/>
      <c r="B102" s="81"/>
      <c r="C102" s="81"/>
      <c r="D102" s="81"/>
      <c r="E102" s="81"/>
      <c r="F102" s="81"/>
    </row>
    <row r="103" spans="1:6" x14ac:dyDescent="0.25">
      <c r="A103" s="144" t="s">
        <v>94</v>
      </c>
      <c r="B103" s="144"/>
      <c r="C103" s="144"/>
      <c r="D103" s="144"/>
      <c r="E103" s="144"/>
      <c r="F103" s="144"/>
    </row>
    <row r="104" spans="1:6" ht="18.75" customHeight="1" x14ac:dyDescent="0.25">
      <c r="A104" s="144"/>
      <c r="B104" s="144"/>
      <c r="C104" s="144"/>
      <c r="D104" s="144"/>
      <c r="E104" s="144"/>
      <c r="F104" s="144"/>
    </row>
    <row r="105" spans="1:6" x14ac:dyDescent="0.25">
      <c r="A105" s="144" t="s">
        <v>93</v>
      </c>
      <c r="B105" s="144"/>
      <c r="C105" s="144"/>
      <c r="D105" s="144"/>
      <c r="E105" s="144"/>
      <c r="F105" s="144"/>
    </row>
    <row r="106" spans="1:6" x14ac:dyDescent="0.25">
      <c r="A106" s="144"/>
      <c r="B106" s="144"/>
      <c r="C106" s="144"/>
      <c r="D106" s="144"/>
      <c r="E106" s="144"/>
      <c r="F106" s="144"/>
    </row>
    <row r="107" spans="1:6" x14ac:dyDescent="0.25">
      <c r="A107" s="144"/>
      <c r="B107" s="144"/>
      <c r="C107" s="144"/>
      <c r="D107" s="144"/>
      <c r="E107" s="144"/>
      <c r="F107" s="144"/>
    </row>
    <row r="108" spans="1:6" x14ac:dyDescent="0.25">
      <c r="A108" s="81"/>
      <c r="B108" s="81"/>
      <c r="C108" s="81"/>
      <c r="D108" s="81"/>
      <c r="E108" s="81"/>
      <c r="F108" s="81"/>
    </row>
    <row r="109" spans="1:6" x14ac:dyDescent="0.25">
      <c r="A109" s="147" t="s">
        <v>95</v>
      </c>
      <c r="B109" s="146"/>
      <c r="C109" s="81"/>
      <c r="D109" s="81"/>
      <c r="E109" s="81"/>
      <c r="F109" s="81"/>
    </row>
    <row r="110" spans="1:6" x14ac:dyDescent="0.25">
      <c r="A110" s="81"/>
      <c r="B110" s="81"/>
      <c r="C110" s="81"/>
      <c r="D110" s="81"/>
      <c r="E110" s="81"/>
      <c r="F110" s="81"/>
    </row>
    <row r="111" spans="1:6" ht="19.5" customHeight="1" x14ac:dyDescent="0.25">
      <c r="A111" s="149" t="s">
        <v>112</v>
      </c>
      <c r="B111" s="149"/>
      <c r="C111" s="149"/>
      <c r="D111" s="149"/>
      <c r="E111" s="149"/>
      <c r="F111" s="149"/>
    </row>
    <row r="112" spans="1:6" ht="20.25" customHeight="1" x14ac:dyDescent="0.25">
      <c r="A112" s="142" t="s">
        <v>113</v>
      </c>
      <c r="B112" s="142"/>
      <c r="C112" s="142"/>
      <c r="D112" s="142"/>
      <c r="E112" s="142"/>
      <c r="F112" s="142"/>
    </row>
    <row r="113" spans="1:6" ht="16.5" customHeight="1" x14ac:dyDescent="0.25">
      <c r="A113" s="142" t="s">
        <v>114</v>
      </c>
      <c r="B113" s="142"/>
      <c r="C113" s="142"/>
      <c r="D113" s="142"/>
      <c r="E113" s="142"/>
      <c r="F113" s="142"/>
    </row>
    <row r="114" spans="1:6" x14ac:dyDescent="0.25">
      <c r="A114" s="144" t="s">
        <v>94</v>
      </c>
      <c r="B114" s="144"/>
      <c r="C114" s="144"/>
      <c r="D114" s="144"/>
      <c r="E114" s="144"/>
      <c r="F114" s="144"/>
    </row>
    <row r="115" spans="1:6" x14ac:dyDescent="0.25">
      <c r="A115" s="144"/>
      <c r="B115" s="144"/>
      <c r="C115" s="144"/>
      <c r="D115" s="144"/>
      <c r="E115" s="144"/>
      <c r="F115" s="144"/>
    </row>
    <row r="116" spans="1:6" x14ac:dyDescent="0.25">
      <c r="A116" s="144" t="s">
        <v>93</v>
      </c>
      <c r="B116" s="144"/>
      <c r="C116" s="144"/>
      <c r="D116" s="144"/>
      <c r="E116" s="144"/>
      <c r="F116" s="144"/>
    </row>
    <row r="117" spans="1:6" x14ac:dyDescent="0.25">
      <c r="A117" s="144"/>
      <c r="B117" s="144"/>
      <c r="C117" s="144"/>
      <c r="D117" s="144"/>
      <c r="E117" s="144"/>
      <c r="F117" s="144"/>
    </row>
    <row r="118" spans="1:6" x14ac:dyDescent="0.25">
      <c r="A118" s="144"/>
      <c r="B118" s="144"/>
      <c r="C118" s="144"/>
      <c r="D118" s="144"/>
      <c r="E118" s="144"/>
      <c r="F118" s="144"/>
    </row>
  </sheetData>
  <mergeCells count="87">
    <mergeCell ref="A113:F113"/>
    <mergeCell ref="A114:F115"/>
    <mergeCell ref="A116:F118"/>
    <mergeCell ref="A103:F104"/>
    <mergeCell ref="A105:F107"/>
    <mergeCell ref="A109:B109"/>
    <mergeCell ref="A111:F111"/>
    <mergeCell ref="A112:F112"/>
    <mergeCell ref="A93:F94"/>
    <mergeCell ref="A96:B96"/>
    <mergeCell ref="A98:F99"/>
    <mergeCell ref="A101:B101"/>
    <mergeCell ref="A85:B85"/>
    <mergeCell ref="A87:F87"/>
    <mergeCell ref="A89:B89"/>
    <mergeCell ref="A91:F91"/>
    <mergeCell ref="A92:F92"/>
    <mergeCell ref="A77:F78"/>
    <mergeCell ref="A80:B80"/>
    <mergeCell ref="A82:F82"/>
    <mergeCell ref="A83:F83"/>
    <mergeCell ref="A70:F70"/>
    <mergeCell ref="A71:F71"/>
    <mergeCell ref="A72:F72"/>
    <mergeCell ref="A73:F73"/>
    <mergeCell ref="A75:B75"/>
    <mergeCell ref="A63:F63"/>
    <mergeCell ref="A64:B64"/>
    <mergeCell ref="A66:F66"/>
    <mergeCell ref="A67:F67"/>
    <mergeCell ref="A68:B68"/>
    <mergeCell ref="A57:F57"/>
    <mergeCell ref="A58:B58"/>
    <mergeCell ref="A60:F60"/>
    <mergeCell ref="A61:F61"/>
    <mergeCell ref="A62:F62"/>
    <mergeCell ref="A51:B51"/>
    <mergeCell ref="A53:F53"/>
    <mergeCell ref="A54:F54"/>
    <mergeCell ref="A55:F55"/>
    <mergeCell ref="A56:F56"/>
    <mergeCell ref="A46:F46"/>
    <mergeCell ref="A48:F48"/>
    <mergeCell ref="A47:F47"/>
    <mergeCell ref="A49:F49"/>
    <mergeCell ref="A39:F39"/>
    <mergeCell ref="A41:F41"/>
    <mergeCell ref="A42:F42"/>
    <mergeCell ref="A44:B44"/>
    <mergeCell ref="H32:I32"/>
    <mergeCell ref="J32:M32"/>
    <mergeCell ref="H33:M33"/>
    <mergeCell ref="A38:B38"/>
    <mergeCell ref="H35:I35"/>
    <mergeCell ref="J35:M35"/>
    <mergeCell ref="H36:M36"/>
    <mergeCell ref="G3:H4"/>
    <mergeCell ref="P3:T5"/>
    <mergeCell ref="U3:V4"/>
    <mergeCell ref="W3:W6"/>
    <mergeCell ref="A1:X1"/>
    <mergeCell ref="A2:X2"/>
    <mergeCell ref="N4:O4"/>
    <mergeCell ref="I3:O3"/>
    <mergeCell ref="A3:A6"/>
    <mergeCell ref="B3:B6"/>
    <mergeCell ref="C3:C6"/>
    <mergeCell ref="D3:D6"/>
    <mergeCell ref="E3:E6"/>
    <mergeCell ref="F3:F6"/>
    <mergeCell ref="I4:L4"/>
    <mergeCell ref="A29:U29"/>
    <mergeCell ref="A28:U28"/>
    <mergeCell ref="G5:G6"/>
    <mergeCell ref="H5:H6"/>
    <mergeCell ref="I5:I6"/>
    <mergeCell ref="J5:J6"/>
    <mergeCell ref="K5:K6"/>
    <mergeCell ref="L5:L6"/>
    <mergeCell ref="M5:M6"/>
    <mergeCell ref="N5:N6"/>
    <mergeCell ref="O5:O6"/>
    <mergeCell ref="A21:X21"/>
    <mergeCell ref="A25:X25"/>
    <mergeCell ref="A20:U20"/>
    <mergeCell ref="A7:W7"/>
    <mergeCell ref="A24:U24"/>
  </mergeCells>
  <phoneticPr fontId="7" type="noConversion"/>
  <hyperlinks>
    <hyperlink ref="A49" r:id="rId1" display="mailto:agropetbarraspi@gmail.com"/>
    <hyperlink ref="A57" r:id="rId2" display="mailto:agropetbarraspi@gmail.com"/>
    <hyperlink ref="A63" r:id="rId3" display="mailto:agropetbarraspi@gmail.com"/>
    <hyperlink ref="A67" r:id="rId4" display="mailto:agropetbarraspi@gmail.com"/>
    <hyperlink ref="A73" r:id="rId5" display="mailto:agropetbarraspi@gmail.com"/>
    <hyperlink ref="A83" r:id="rId6" display="mailto:agropetbarraspi@gmail.com"/>
    <hyperlink ref="A92" r:id="rId7" display="mailto:agropetbarraspi@gmail.com"/>
  </hyperlinks>
  <pageMargins left="0.51181102362204722" right="0.51181102362204722" top="0.78740157480314965" bottom="0.78740157480314965" header="0.31496062992125984" footer="0.31496062992125984"/>
  <pageSetup paperSize="9" scale="50" orientation="landscape" r:id="rId8"/>
  <ignoredErrors>
    <ignoredError sqref="P10:Q10" formula="1"/>
  </ignoredErrors>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Tabela Resumo</vt:lpstr>
      <vt:lpstr>Mapa de Precificação (ARP)</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Ikaro</dc:creator>
  <cp:lastModifiedBy>Agenor Pereira Melo Neto</cp:lastModifiedBy>
  <cp:lastPrinted>2025-06-11T17:08:22Z</cp:lastPrinted>
  <dcterms:created xsi:type="dcterms:W3CDTF">2023-06-19T12:44:34Z</dcterms:created>
  <dcterms:modified xsi:type="dcterms:W3CDTF">2025-06-26T16:42:35Z</dcterms:modified>
</cp:coreProperties>
</file>